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36" windowHeight="8803" activeTab="0"/>
  </bookViews>
  <sheets>
    <sheet name="Setup &amp; Instructions" sheetId="1" r:id="rId1"/>
    <sheet name="Data Entry" sheetId="2" r:id="rId2"/>
    <sheet name="Scorecard" sheetId="3" r:id="rId3"/>
  </sheets>
  <definedNames>
    <definedName name="_xlfn.COUNTIFS" hidden="1">#NAME?</definedName>
    <definedName name="DistrictName">'Setup &amp; Instructions'!$C$7</definedName>
    <definedName name="_xlnm.Print_Titles" localSheetId="1">'Data Entry'!$1:$4</definedName>
  </definedNames>
  <calcPr fullCalcOnLoad="1"/>
</workbook>
</file>

<file path=xl/comments2.xml><?xml version="1.0" encoding="utf-8"?>
<comments xmlns="http://schemas.openxmlformats.org/spreadsheetml/2006/main">
  <authors>
    <author>Jeff Rand</author>
  </authors>
  <commentList>
    <comment ref="F15" authorId="0">
      <text>
        <r>
          <rPr>
            <sz val="8"/>
            <rFont val="Tahoma"/>
            <family val="2"/>
          </rPr>
          <t xml:space="preserve">Counts number of cells with committee meeting dates entered.
</t>
        </r>
      </text>
    </comment>
    <comment ref="F25" authorId="0">
      <text>
        <r>
          <rPr>
            <sz val="8"/>
            <rFont val="Tahoma"/>
            <family val="2"/>
          </rPr>
          <t>Members at the start of the charter year plus new members  joining and transfers from other units less transfers out.</t>
        </r>
      </text>
    </comment>
    <comment ref="F26" authorId="0">
      <text>
        <r>
          <rPr>
            <sz val="8"/>
            <rFont val="Tahoma"/>
            <family val="2"/>
          </rPr>
          <t>(Current membership less membership at end of last charter year) divided by membership at end of last charter year.</t>
        </r>
      </text>
    </comment>
    <comment ref="F30" authorId="0">
      <text>
        <r>
          <rPr>
            <sz val="8"/>
            <rFont val="Tahoma"/>
            <family val="2"/>
          </rPr>
          <t>Same value as Cell F25.</t>
        </r>
      </text>
    </comment>
    <comment ref="F32" authorId="0">
      <text>
        <r>
          <rPr>
            <sz val="8"/>
            <rFont val="Tahoma"/>
            <family val="2"/>
          </rPr>
          <t>Current membership less age-outs.</t>
        </r>
      </text>
    </comment>
    <comment ref="F34" authorId="0">
      <text>
        <r>
          <rPr>
            <sz val="8"/>
            <rFont val="Tahoma"/>
            <family val="2"/>
          </rPr>
          <t>Number reregistered divided by number eligible to reregister.</t>
        </r>
      </text>
    </comment>
    <comment ref="F35" authorId="0">
      <text>
        <r>
          <rPr>
            <sz val="8"/>
            <rFont val="Tahoma"/>
            <family val="2"/>
          </rPr>
          <t>Current retention rate less retention rate in prior year.</t>
        </r>
      </text>
    </comment>
    <comment ref="F49" authorId="0">
      <text>
        <r>
          <rPr>
            <sz val="8"/>
            <rFont val="Tahoma"/>
            <family val="2"/>
          </rPr>
          <t>Counts number of cells with activity dates entered.</t>
        </r>
      </text>
    </comment>
    <comment ref="F80" authorId="0">
      <text>
        <r>
          <rPr>
            <sz val="8"/>
            <rFont val="Tahoma"/>
            <family val="2"/>
          </rPr>
          <t>Counts number of cells with service project dates entered.</t>
        </r>
      </text>
    </comment>
    <comment ref="F97" authorId="0">
      <text>
        <r>
          <rPr>
            <sz val="8"/>
            <rFont val="Tahoma"/>
            <family val="2"/>
          </rPr>
          <t>Same value as Cell D89.</t>
        </r>
      </text>
    </comment>
    <comment ref="F99" authorId="0">
      <text>
        <r>
          <rPr>
            <sz val="8"/>
            <rFont val="Tahoma"/>
            <family val="2"/>
          </rPr>
          <t>Number of committee members completing training divided by total number of committee members.</t>
        </r>
      </text>
    </comment>
    <comment ref="F96" authorId="0">
      <text>
        <r>
          <rPr>
            <sz val="8"/>
            <rFont val="Tahoma"/>
            <family val="2"/>
          </rPr>
          <t>Number of associate advisors completing training divided by total number of associate advisors.</t>
        </r>
      </text>
    </comment>
    <comment ref="F40" authorId="0">
      <text>
        <r>
          <rPr>
            <sz val="8"/>
            <rFont val="Tahoma"/>
            <family val="2"/>
          </rPr>
          <t>Same value as Cell F25.</t>
        </r>
      </text>
    </comment>
    <comment ref="F42" authorId="0">
      <text>
        <r>
          <rPr>
            <sz val="8"/>
            <rFont val="Tahoma"/>
            <family val="2"/>
          </rPr>
          <t>Number reregistered divided by number eligible to reregister.</t>
        </r>
      </text>
    </comment>
    <comment ref="F63" authorId="0">
      <text>
        <r>
          <rPr>
            <sz val="8"/>
            <rFont val="Tahoma"/>
            <family val="2"/>
          </rPr>
          <t>Counts number of cells with officer meeting dates entered.</t>
        </r>
      </text>
    </comment>
    <comment ref="F64" authorId="0">
      <text>
        <r>
          <rPr>
            <sz val="8"/>
            <rFont val="Tahoma"/>
            <family val="2"/>
          </rPr>
          <t>Same value as Cell F49.</t>
        </r>
      </text>
    </comment>
  </commentList>
</comments>
</file>

<file path=xl/sharedStrings.xml><?xml version="1.0" encoding="utf-8"?>
<sst xmlns="http://schemas.openxmlformats.org/spreadsheetml/2006/main" count="194" uniqueCount="176">
  <si>
    <t>Objective</t>
  </si>
  <si>
    <t>Bronze Points</t>
  </si>
  <si>
    <t>Silver Points</t>
  </si>
  <si>
    <t>Gold Points</t>
  </si>
  <si>
    <t>Item No.</t>
  </si>
  <si>
    <t>Parameter</t>
  </si>
  <si>
    <t>Calculated Values</t>
  </si>
  <si>
    <t>User
Input</t>
  </si>
  <si>
    <r>
      <t xml:space="preserve"> </t>
    </r>
    <r>
      <rPr>
        <i/>
        <sz val="10"/>
        <color indexed="8"/>
        <rFont val="Calibri"/>
        <family val="2"/>
      </rPr>
      <t>Count:</t>
    </r>
    <r>
      <rPr>
        <sz val="10"/>
        <color indexed="8"/>
        <rFont val="Calibri"/>
        <family val="2"/>
      </rPr>
      <t xml:space="preserve"> Total number of committee meetings</t>
    </r>
  </si>
  <si>
    <r>
      <rPr>
        <i/>
        <sz val="10"/>
        <color indexed="8"/>
        <rFont val="Calibri"/>
        <family val="2"/>
      </rPr>
      <t xml:space="preserve">    Date:</t>
    </r>
    <r>
      <rPr>
        <sz val="10"/>
        <color indexed="8"/>
        <rFont val="Calibri"/>
        <family val="2"/>
      </rPr>
      <t xml:space="preserve"> Committee meeting #1</t>
    </r>
  </si>
  <si>
    <r>
      <rPr>
        <i/>
        <sz val="10"/>
        <color indexed="8"/>
        <rFont val="Calibri"/>
        <family val="2"/>
      </rPr>
      <t xml:space="preserve">    Date:</t>
    </r>
    <r>
      <rPr>
        <sz val="10"/>
        <color indexed="8"/>
        <rFont val="Calibri"/>
        <family val="2"/>
      </rPr>
      <t xml:space="preserve"> Committee meeting #2</t>
    </r>
  </si>
  <si>
    <r>
      <rPr>
        <i/>
        <sz val="10"/>
        <color indexed="8"/>
        <rFont val="Calibri"/>
        <family val="2"/>
      </rPr>
      <t xml:space="preserve">    Date:</t>
    </r>
    <r>
      <rPr>
        <sz val="10"/>
        <color indexed="8"/>
        <rFont val="Calibri"/>
        <family val="2"/>
      </rPr>
      <t xml:space="preserve"> Committee meeting #3</t>
    </r>
  </si>
  <si>
    <r>
      <rPr>
        <i/>
        <sz val="10"/>
        <color indexed="8"/>
        <rFont val="Calibri"/>
        <family val="2"/>
      </rPr>
      <t xml:space="preserve">    Date:</t>
    </r>
    <r>
      <rPr>
        <sz val="10"/>
        <color indexed="8"/>
        <rFont val="Calibri"/>
        <family val="2"/>
      </rPr>
      <t xml:space="preserve"> Committee meeting #4</t>
    </r>
  </si>
  <si>
    <r>
      <rPr>
        <i/>
        <sz val="10"/>
        <color indexed="8"/>
        <rFont val="Calibri"/>
        <family val="2"/>
      </rPr>
      <t xml:space="preserve">    Date:</t>
    </r>
    <r>
      <rPr>
        <sz val="10"/>
        <color indexed="8"/>
        <rFont val="Calibri"/>
        <family val="2"/>
      </rPr>
      <t xml:space="preserve"> Committee meeting #5</t>
    </r>
  </si>
  <si>
    <r>
      <rPr>
        <i/>
        <sz val="10"/>
        <color indexed="8"/>
        <rFont val="Calibri"/>
        <family val="2"/>
      </rPr>
      <t xml:space="preserve">    Date:</t>
    </r>
    <r>
      <rPr>
        <sz val="10"/>
        <color indexed="8"/>
        <rFont val="Calibri"/>
        <family val="2"/>
      </rPr>
      <t xml:space="preserve"> Committee meeting #6</t>
    </r>
  </si>
  <si>
    <r>
      <rPr>
        <i/>
        <sz val="10"/>
        <color indexed="8"/>
        <rFont val="Calibri"/>
        <family val="2"/>
      </rPr>
      <t xml:space="preserve"> Count:</t>
    </r>
    <r>
      <rPr>
        <sz val="10"/>
        <color indexed="8"/>
        <rFont val="Calibri"/>
        <family val="2"/>
      </rPr>
      <t xml:space="preserve"> Current membership</t>
    </r>
  </si>
  <si>
    <r>
      <rPr>
        <i/>
        <sz val="10"/>
        <color indexed="8"/>
        <rFont val="Calibri"/>
        <family val="2"/>
      </rPr>
      <t xml:space="preserve"> Percent: </t>
    </r>
    <r>
      <rPr>
        <sz val="10"/>
        <color indexed="8"/>
        <rFont val="Calibri"/>
        <family val="2"/>
      </rPr>
      <t>Growth over end of prior charter year</t>
    </r>
  </si>
  <si>
    <r>
      <rPr>
        <i/>
        <sz val="10"/>
        <color indexed="8"/>
        <rFont val="Calibri"/>
        <family val="2"/>
      </rPr>
      <t xml:space="preserve"> Count: </t>
    </r>
    <r>
      <rPr>
        <sz val="10"/>
        <color indexed="8"/>
        <rFont val="Calibri"/>
        <family val="2"/>
      </rPr>
      <t>Youth eligible to reregister</t>
    </r>
  </si>
  <si>
    <r>
      <rPr>
        <i/>
        <sz val="10"/>
        <color indexed="8"/>
        <rFont val="Calibri"/>
        <family val="2"/>
      </rPr>
      <t xml:space="preserve"> Count:</t>
    </r>
    <r>
      <rPr>
        <sz val="10"/>
        <color indexed="8"/>
        <rFont val="Calibri"/>
        <family val="2"/>
      </rPr>
      <t xml:space="preserve"> Number of youth actually reregistered for next year</t>
    </r>
  </si>
  <si>
    <r>
      <t xml:space="preserve"> Percent: </t>
    </r>
    <r>
      <rPr>
        <sz val="10"/>
        <color indexed="8"/>
        <rFont val="Calibri"/>
        <family val="2"/>
      </rPr>
      <t>Retention rate</t>
    </r>
  </si>
  <si>
    <r>
      <rPr>
        <i/>
        <sz val="10"/>
        <color indexed="8"/>
        <rFont val="Calibri"/>
        <family val="2"/>
      </rPr>
      <t xml:space="preserve">    Plus:</t>
    </r>
    <r>
      <rPr>
        <sz val="10"/>
        <color indexed="8"/>
        <rFont val="Calibri"/>
        <family val="2"/>
      </rPr>
      <t xml:space="preserve"> Transfers from other units during the year</t>
    </r>
  </si>
  <si>
    <r>
      <t xml:space="preserve"> Percentage: </t>
    </r>
    <r>
      <rPr>
        <sz val="10"/>
        <color indexed="8"/>
        <rFont val="Calibri"/>
        <family val="2"/>
      </rPr>
      <t>Retention rate change from prior year</t>
    </r>
  </si>
  <si>
    <r>
      <rPr>
        <i/>
        <sz val="10"/>
        <color indexed="8"/>
        <rFont val="Calibri"/>
        <family val="2"/>
      </rPr>
      <t xml:space="preserve">    Date: </t>
    </r>
    <r>
      <rPr>
        <sz val="10"/>
        <color indexed="8"/>
        <rFont val="Calibri"/>
        <family val="2"/>
      </rPr>
      <t>Service project #1</t>
    </r>
  </si>
  <si>
    <r>
      <rPr>
        <i/>
        <sz val="10"/>
        <color indexed="8"/>
        <rFont val="Calibri"/>
        <family val="2"/>
      </rPr>
      <t xml:space="preserve">    Date: </t>
    </r>
    <r>
      <rPr>
        <sz val="10"/>
        <color indexed="8"/>
        <rFont val="Calibri"/>
        <family val="2"/>
      </rPr>
      <t>Service project #2</t>
    </r>
  </si>
  <si>
    <r>
      <rPr>
        <i/>
        <sz val="10"/>
        <color indexed="8"/>
        <rFont val="Calibri"/>
        <family val="2"/>
      </rPr>
      <t xml:space="preserve">    Date: </t>
    </r>
    <r>
      <rPr>
        <sz val="10"/>
        <color indexed="8"/>
        <rFont val="Calibri"/>
        <family val="2"/>
      </rPr>
      <t>Service project #3</t>
    </r>
  </si>
  <si>
    <r>
      <t xml:space="preserve"> </t>
    </r>
    <r>
      <rPr>
        <i/>
        <sz val="10"/>
        <color indexed="8"/>
        <rFont val="Calibri"/>
        <family val="2"/>
      </rPr>
      <t>Count:</t>
    </r>
    <r>
      <rPr>
        <sz val="10"/>
        <color indexed="8"/>
        <rFont val="Calibri"/>
        <family val="2"/>
      </rPr>
      <t xml:space="preserve"> Total number of service projects</t>
    </r>
  </si>
  <si>
    <r>
      <rPr>
        <i/>
        <sz val="10"/>
        <color indexed="8"/>
        <rFont val="Calibri"/>
        <family val="2"/>
      </rPr>
      <t xml:space="preserve"> Count:</t>
    </r>
    <r>
      <rPr>
        <sz val="10"/>
        <color indexed="8"/>
        <rFont val="Calibri"/>
        <family val="2"/>
      </rPr>
      <t xml:space="preserve"> Number of committee members</t>
    </r>
  </si>
  <si>
    <r>
      <rPr>
        <i/>
        <sz val="10"/>
        <color indexed="8"/>
        <rFont val="Calibri"/>
        <family val="2"/>
      </rPr>
      <t xml:space="preserve">   Count:</t>
    </r>
    <r>
      <rPr>
        <sz val="10"/>
        <color indexed="8"/>
        <rFont val="Calibri"/>
        <family val="2"/>
      </rPr>
      <t xml:space="preserve"> Number with position-specific training</t>
    </r>
  </si>
  <si>
    <r>
      <rPr>
        <i/>
        <sz val="10"/>
        <color indexed="8"/>
        <rFont val="Calibri"/>
        <family val="2"/>
      </rPr>
      <t xml:space="preserve">   Count:</t>
    </r>
    <r>
      <rPr>
        <sz val="10"/>
        <color indexed="8"/>
        <rFont val="Calibri"/>
        <family val="2"/>
      </rPr>
      <t xml:space="preserve"> Number with orientation and youth protection training</t>
    </r>
  </si>
  <si>
    <t>Planning and Budget</t>
  </si>
  <si>
    <t>Membership</t>
  </si>
  <si>
    <t>Voulnteer Leadership</t>
  </si>
  <si>
    <t>Program</t>
  </si>
  <si>
    <r>
      <rPr>
        <b/>
        <sz val="10"/>
        <color indexed="8"/>
        <rFont val="Calibri"/>
        <family val="2"/>
      </rPr>
      <t xml:space="preserve">Retention:
</t>
    </r>
    <r>
      <rPr>
        <sz val="10"/>
        <color indexed="8"/>
        <rFont val="Calibri"/>
        <family val="2"/>
      </rPr>
      <t>Retain a significant percentage of youth members.</t>
    </r>
  </si>
  <si>
    <t>Enter District Name</t>
  </si>
  <si>
    <t>Enter Report Date</t>
  </si>
  <si>
    <t xml:space="preserve">    Total points earned:         </t>
  </si>
  <si>
    <t xml:space="preserve">    No. of objectives with points:         </t>
  </si>
  <si>
    <t>2015 Scouting's Journey to Excellence</t>
  </si>
  <si>
    <t>Item</t>
  </si>
  <si>
    <t>Bronze Level</t>
  </si>
  <si>
    <t>Silver Level</t>
  </si>
  <si>
    <t>Gold Level</t>
  </si>
  <si>
    <t>Total Points:</t>
  </si>
  <si>
    <t>#1</t>
  </si>
  <si>
    <t xml:space="preserve"> </t>
  </si>
  <si>
    <t>#2</t>
  </si>
  <si>
    <t>#3</t>
  </si>
  <si>
    <r>
      <t xml:space="preserve">Retention: </t>
    </r>
    <r>
      <rPr>
        <sz val="10"/>
        <rFont val="Arial"/>
        <family val="2"/>
      </rPr>
      <t xml:space="preserve"> Retain a significant percentage of youth members.</t>
    </r>
  </si>
  <si>
    <t>#4</t>
  </si>
  <si>
    <t>#5</t>
  </si>
  <si>
    <t>#6</t>
  </si>
  <si>
    <t>#7</t>
  </si>
  <si>
    <t>#8</t>
  </si>
  <si>
    <t>Participate in three service projects and enter the hours on the JTE website.</t>
  </si>
  <si>
    <t>#9</t>
  </si>
  <si>
    <t>Volunteer Leadership</t>
  </si>
  <si>
    <t>o</t>
  </si>
  <si>
    <t xml:space="preserve">                                 Total points earned:         </t>
  </si>
  <si>
    <t xml:space="preserve">                                 No. of objectives with points:         </t>
  </si>
  <si>
    <t>We certify that these requirements have been completed:</t>
  </si>
  <si>
    <t>Date _____________________</t>
  </si>
  <si>
    <t>Commissioner _________________________________________________</t>
  </si>
  <si>
    <t>This form should be turned in to the Scout service center or your unit commissioner with your charter renewal paperwork.</t>
  </si>
  <si>
    <r>
      <rPr>
        <i/>
        <sz val="10"/>
        <color indexed="8"/>
        <rFont val="Calibri"/>
        <family val="2"/>
      </rPr>
      <t xml:space="preserve"> Percent:</t>
    </r>
    <r>
      <rPr>
        <sz val="10"/>
        <color indexed="8"/>
        <rFont val="Calibri"/>
        <family val="2"/>
      </rPr>
      <t xml:space="preserve"> Retention rate prior charter year</t>
    </r>
  </si>
  <si>
    <t>Additional Instructions</t>
  </si>
  <si>
    <t>2.  All other data will be entered in User Input (Column D on the Data Entry sheet.)</t>
  </si>
  <si>
    <t>1.  Spreadsheet is designed for units with charters expiring between October 2015 and
     September 2016.</t>
  </si>
  <si>
    <t>3.  Sources of data include unit records, numbers provided by your council, and My.Scouting
     unit dashboard.</t>
  </si>
  <si>
    <r>
      <rPr>
        <i/>
        <sz val="10"/>
        <color indexed="8"/>
        <rFont val="Calibri"/>
        <family val="2"/>
      </rPr>
      <t xml:space="preserve"> Percent: </t>
    </r>
    <r>
      <rPr>
        <sz val="10"/>
        <color indexed="8"/>
        <rFont val="Calibri"/>
        <family val="2"/>
      </rPr>
      <t>Committee members completing training</t>
    </r>
  </si>
  <si>
    <t>Charter Years and Program Years</t>
  </si>
  <si>
    <t>Participate in four service projects and enter the hours on the JTE website.</t>
  </si>
  <si>
    <r>
      <rPr>
        <b/>
        <sz val="10"/>
        <color indexed="8"/>
        <rFont val="Calibri"/>
        <family val="2"/>
      </rPr>
      <t>Service projects:</t>
    </r>
    <r>
      <rPr>
        <sz val="10"/>
        <color indexed="8"/>
        <rFont val="Calibri"/>
        <family val="2"/>
      </rPr>
      <t xml:space="preserve">  Participate in service projects, with at least one benefiting the chartered organization.</t>
    </r>
  </si>
  <si>
    <r>
      <t xml:space="preserve"> </t>
    </r>
    <r>
      <rPr>
        <i/>
        <sz val="10"/>
        <color indexed="8"/>
        <rFont val="Calibri"/>
        <family val="2"/>
      </rPr>
      <t>Date:</t>
    </r>
    <r>
      <rPr>
        <sz val="10"/>
        <color indexed="8"/>
        <rFont val="Calibri"/>
        <family val="2"/>
      </rPr>
      <t xml:space="preserve"> Planning meeting involving youth leaders</t>
    </r>
  </si>
  <si>
    <r>
      <t xml:space="preserve">   </t>
    </r>
    <r>
      <rPr>
        <i/>
        <sz val="10"/>
        <color indexed="8"/>
        <rFont val="Calibri"/>
        <family val="2"/>
      </rPr>
      <t xml:space="preserve"> Less:</t>
    </r>
    <r>
      <rPr>
        <sz val="10"/>
        <color indexed="8"/>
        <rFont val="Calibri"/>
        <family val="2"/>
      </rPr>
      <t xml:space="preserve"> Transfers to other units during the year</t>
    </r>
  </si>
  <si>
    <r>
      <t xml:space="preserve"> </t>
    </r>
    <r>
      <rPr>
        <i/>
        <sz val="10"/>
        <color indexed="8"/>
        <rFont val="Calibri"/>
        <family val="2"/>
      </rPr>
      <t>Yes/No:</t>
    </r>
    <r>
      <rPr>
        <sz val="10"/>
        <color indexed="8"/>
        <rFont val="Calibri"/>
        <family val="2"/>
      </rPr>
      <t xml:space="preserve"> At least one project benefits the chartered organization</t>
    </r>
  </si>
  <si>
    <r>
      <rPr>
        <i/>
        <sz val="10"/>
        <color indexed="8"/>
        <rFont val="Calibri"/>
        <family val="2"/>
      </rPr>
      <t xml:space="preserve">    Date: </t>
    </r>
    <r>
      <rPr>
        <sz val="10"/>
        <color indexed="8"/>
        <rFont val="Calibri"/>
        <family val="2"/>
      </rPr>
      <t>Service project #4</t>
    </r>
  </si>
  <si>
    <r>
      <t xml:space="preserve"> Count: </t>
    </r>
    <r>
      <rPr>
        <sz val="10"/>
        <color indexed="8"/>
        <rFont val="Calibri"/>
        <family val="2"/>
      </rPr>
      <t>Number of committee members</t>
    </r>
  </si>
  <si>
    <r>
      <rPr>
        <b/>
        <sz val="10"/>
        <color indexed="8"/>
        <rFont val="Calibri"/>
        <family val="2"/>
      </rPr>
      <t>Trained leadership:</t>
    </r>
    <r>
      <rPr>
        <sz val="10"/>
        <color indexed="8"/>
        <rFont val="Calibri"/>
        <family val="2"/>
      </rPr>
      <t xml:space="preserve"> Have trained and engaged leaders at all levels.</t>
    </r>
  </si>
  <si>
    <t>Achieve Bronze, and either increase youth members by 5% or have at least 10 members.</t>
  </si>
  <si>
    <t>Achieve Silver, and either increase youth members by 10% or have at least 15 members with an increase over last year.</t>
  </si>
  <si>
    <t>Reregister 50% of eligible members or have improvement over prior year.</t>
  </si>
  <si>
    <t>Reregister 60% of eligible members.</t>
  </si>
  <si>
    <t>Reregister 75% of eligible members.</t>
  </si>
  <si>
    <t>Participate in two service projects and enter the hours on the JTE website.</t>
  </si>
  <si>
    <r>
      <t xml:space="preserve">Service:  </t>
    </r>
    <r>
      <rPr>
        <sz val="10"/>
        <rFont val="Arial"/>
        <family val="2"/>
      </rPr>
      <t>Participate in service projects, with at least one benefiting the chartered organization.</t>
    </r>
  </si>
  <si>
    <t>Achieve Silver, plus adult leadership is identified by May 31 for the next program year.</t>
  </si>
  <si>
    <r>
      <rPr>
        <b/>
        <sz val="10"/>
        <rFont val="Arial"/>
        <family val="2"/>
      </rPr>
      <t>Bronze:</t>
    </r>
    <r>
      <rPr>
        <sz val="10"/>
        <rFont val="Arial"/>
        <family val="2"/>
      </rPr>
      <t xml:space="preserve">  Earn at least 550 points by earning points in at least 6 objectives.</t>
    </r>
  </si>
  <si>
    <r>
      <rPr>
        <b/>
        <sz val="10"/>
        <rFont val="Arial"/>
        <family val="2"/>
      </rPr>
      <t>Silver:</t>
    </r>
    <r>
      <rPr>
        <sz val="10"/>
        <rFont val="Arial"/>
        <family val="2"/>
      </rPr>
      <t xml:space="preserve">  Earn at least 800 points by earning points in at least 7 objectives.</t>
    </r>
  </si>
  <si>
    <r>
      <rPr>
        <b/>
        <sz val="10"/>
        <rFont val="Arial"/>
        <family val="2"/>
      </rPr>
      <t>Gold:</t>
    </r>
    <r>
      <rPr>
        <sz val="10"/>
        <rFont val="Arial"/>
        <family val="2"/>
      </rPr>
      <t xml:space="preserve">  Earn at least 1,100 points by earning points in at least 7 objectives.</t>
    </r>
  </si>
  <si>
    <r>
      <rPr>
        <b/>
        <sz val="10"/>
        <color indexed="8"/>
        <rFont val="Calibri"/>
        <family val="2"/>
      </rPr>
      <t>Planning and budget:</t>
    </r>
    <r>
      <rPr>
        <sz val="10"/>
        <color indexed="8"/>
        <rFont val="Calibri"/>
        <family val="2"/>
      </rPr>
      <t xml:space="preserve"> Have a program plan and budget that is regularly reviewed by the committee, and it follows BSA policies relating to fundraising.</t>
    </r>
  </si>
  <si>
    <r>
      <rPr>
        <i/>
        <sz val="10"/>
        <color indexed="8"/>
        <rFont val="Calibri"/>
        <family val="2"/>
      </rPr>
      <t xml:space="preserve"> Count: </t>
    </r>
    <r>
      <rPr>
        <sz val="10"/>
        <color indexed="8"/>
        <rFont val="Calibri"/>
        <family val="2"/>
      </rPr>
      <t>Number of youth registered at end of last charter year</t>
    </r>
  </si>
  <si>
    <r>
      <rPr>
        <i/>
        <sz val="10"/>
        <color indexed="8"/>
        <rFont val="Calibri"/>
        <family val="2"/>
      </rPr>
      <t xml:space="preserve"> Count: </t>
    </r>
    <r>
      <rPr>
        <sz val="10"/>
        <color indexed="8"/>
        <rFont val="Calibri"/>
        <family val="2"/>
      </rPr>
      <t>Number of youth registered at start of current charter year</t>
    </r>
  </si>
  <si>
    <r>
      <t xml:space="preserve">   </t>
    </r>
    <r>
      <rPr>
        <i/>
        <sz val="10"/>
        <color indexed="8"/>
        <rFont val="Calibri"/>
        <family val="2"/>
      </rPr>
      <t xml:space="preserve"> Plus:</t>
    </r>
    <r>
      <rPr>
        <sz val="10"/>
        <color indexed="8"/>
        <rFont val="Calibri"/>
        <family val="2"/>
      </rPr>
      <t xml:space="preserve"> New members joining during the year</t>
    </r>
  </si>
  <si>
    <r>
      <rPr>
        <i/>
        <sz val="10"/>
        <color indexed="8"/>
        <rFont val="Calibri"/>
        <family val="2"/>
      </rPr>
      <t xml:space="preserve">    Less: </t>
    </r>
    <r>
      <rPr>
        <sz val="10"/>
        <color indexed="8"/>
        <rFont val="Calibri"/>
        <family val="2"/>
      </rPr>
      <t>Youth 21 years or older by end of charter year (age-outs)</t>
    </r>
  </si>
  <si>
    <r>
      <rPr>
        <i/>
        <sz val="10"/>
        <color indexed="8"/>
        <rFont val="Calibri"/>
        <family val="2"/>
      </rPr>
      <t xml:space="preserve">    Date:</t>
    </r>
    <r>
      <rPr>
        <sz val="10"/>
        <color indexed="8"/>
        <rFont val="Calibri"/>
        <family val="2"/>
      </rPr>
      <t xml:space="preserve"> Activity #1</t>
    </r>
  </si>
  <si>
    <r>
      <rPr>
        <i/>
        <sz val="10"/>
        <color indexed="8"/>
        <rFont val="Calibri"/>
        <family val="2"/>
      </rPr>
      <t xml:space="preserve">    Date:</t>
    </r>
    <r>
      <rPr>
        <sz val="10"/>
        <color indexed="8"/>
        <rFont val="Calibri"/>
        <family val="2"/>
      </rPr>
      <t xml:space="preserve"> Activity #2</t>
    </r>
  </si>
  <si>
    <r>
      <rPr>
        <i/>
        <sz val="10"/>
        <color indexed="8"/>
        <rFont val="Calibri"/>
        <family val="2"/>
      </rPr>
      <t xml:space="preserve">    Date:</t>
    </r>
    <r>
      <rPr>
        <sz val="10"/>
        <color indexed="8"/>
        <rFont val="Calibri"/>
        <family val="2"/>
      </rPr>
      <t xml:space="preserve"> Activity #3</t>
    </r>
  </si>
  <si>
    <r>
      <rPr>
        <i/>
        <sz val="10"/>
        <color indexed="8"/>
        <rFont val="Calibri"/>
        <family val="2"/>
      </rPr>
      <t xml:space="preserve">    Date:</t>
    </r>
    <r>
      <rPr>
        <sz val="10"/>
        <color indexed="8"/>
        <rFont val="Calibri"/>
        <family val="2"/>
      </rPr>
      <t xml:space="preserve"> Activity #4</t>
    </r>
  </si>
  <si>
    <r>
      <rPr>
        <i/>
        <sz val="10"/>
        <color indexed="8"/>
        <rFont val="Calibri"/>
        <family val="2"/>
      </rPr>
      <t xml:space="preserve">    Date:</t>
    </r>
    <r>
      <rPr>
        <sz val="10"/>
        <color indexed="8"/>
        <rFont val="Calibri"/>
        <family val="2"/>
      </rPr>
      <t xml:space="preserve"> Activity #5</t>
    </r>
  </si>
  <si>
    <r>
      <rPr>
        <i/>
        <sz val="10"/>
        <color indexed="8"/>
        <rFont val="Calibri"/>
        <family val="2"/>
      </rPr>
      <t xml:space="preserve">    Date:</t>
    </r>
    <r>
      <rPr>
        <sz val="10"/>
        <color indexed="8"/>
        <rFont val="Calibri"/>
        <family val="2"/>
      </rPr>
      <t xml:space="preserve"> Activity #6</t>
    </r>
  </si>
  <si>
    <r>
      <rPr>
        <i/>
        <sz val="10"/>
        <color indexed="8"/>
        <rFont val="Calibri"/>
        <family val="2"/>
      </rPr>
      <t xml:space="preserve"> Count:</t>
    </r>
    <r>
      <rPr>
        <sz val="10"/>
        <color indexed="8"/>
        <rFont val="Calibri"/>
        <family val="2"/>
      </rPr>
      <t xml:space="preserve"> Number of activities with youth leadership</t>
    </r>
  </si>
  <si>
    <r>
      <t xml:space="preserve"> </t>
    </r>
    <r>
      <rPr>
        <i/>
        <sz val="10"/>
        <color indexed="8"/>
        <rFont val="Calibri"/>
        <family val="2"/>
      </rPr>
      <t>Yes/No:</t>
    </r>
    <r>
      <rPr>
        <sz val="10"/>
        <color indexed="8"/>
        <rFont val="Calibri"/>
        <family val="2"/>
      </rPr>
      <t xml:space="preserve"> Adult leadership identified by May 31 for next year</t>
    </r>
  </si>
  <si>
    <r>
      <rPr>
        <i/>
        <sz val="10"/>
        <color indexed="8"/>
        <rFont val="Calibri"/>
        <family val="2"/>
      </rPr>
      <t xml:space="preserve"> Date:</t>
    </r>
    <r>
      <rPr>
        <sz val="10"/>
        <color indexed="8"/>
        <rFont val="Calibri"/>
        <family val="2"/>
      </rPr>
      <t xml:space="preserve"> Meeting with parents</t>
    </r>
  </si>
  <si>
    <r>
      <rPr>
        <b/>
        <sz val="10"/>
        <color indexed="8"/>
        <rFont val="Calibri"/>
        <family val="2"/>
      </rPr>
      <t xml:space="preserve">Leadership recruitment:  </t>
    </r>
    <r>
      <rPr>
        <sz val="10"/>
        <color indexed="8"/>
        <rFont val="Calibri"/>
        <family val="2"/>
      </rPr>
      <t>Have a proactive approach in recruiting sufficient leaders and communicating with parents.</t>
    </r>
  </si>
  <si>
    <r>
      <rPr>
        <b/>
        <sz val="10"/>
        <rFont val="Calibri"/>
        <family val="2"/>
      </rPr>
      <t>Bronze:</t>
    </r>
    <r>
      <rPr>
        <sz val="10"/>
        <rFont val="Calibri"/>
        <family val="2"/>
      </rPr>
      <t xml:space="preserve">  Earn at least 550 points by earning points in at least 6 objectives.</t>
    </r>
  </si>
  <si>
    <r>
      <rPr>
        <b/>
        <sz val="10"/>
        <rFont val="Calibri"/>
        <family val="2"/>
      </rPr>
      <t>Silver:</t>
    </r>
    <r>
      <rPr>
        <sz val="10"/>
        <rFont val="Calibri"/>
        <family val="2"/>
      </rPr>
      <t xml:space="preserve">  Earn at least 800 points by earning points in at least 7 objectives.</t>
    </r>
  </si>
  <si>
    <r>
      <rPr>
        <b/>
        <sz val="10"/>
        <rFont val="Calibri"/>
        <family val="2"/>
      </rPr>
      <t>Gold:</t>
    </r>
    <r>
      <rPr>
        <sz val="10"/>
        <rFont val="Calibri"/>
        <family val="2"/>
      </rPr>
      <t xml:space="preserve">  Earn at least 1,100 points by earning points in at least 7 objectives.</t>
    </r>
  </si>
  <si>
    <t>2015 Journey to Excellence Ship Spreadsheet</t>
  </si>
  <si>
    <t>Enter ship Information …</t>
  </si>
  <si>
    <t>4.  Dates entered need to be in the range of November 1, 2014 through September 30, 2016,
      but should fall within the ship's charter year.</t>
  </si>
  <si>
    <t>Enter Ship Number</t>
  </si>
  <si>
    <t>Have an annual program plan and budget adopted by the ship committee.</t>
  </si>
  <si>
    <t>Achieve Bronze, plus ship committee meets at least six times during the year to review program plans and finances.</t>
  </si>
  <si>
    <t>Achieve Silver, plus ship conducts a planning meeting involving youth leaders for the following program year.</t>
  </si>
  <si>
    <r>
      <t>Planning and budget:</t>
    </r>
    <r>
      <rPr>
        <sz val="10"/>
        <rFont val="Arial"/>
        <family val="2"/>
      </rPr>
      <t xml:space="preserve"> Have a program plan and budget that is regularly reviewed by the committee, and it follows BSA policies relating to fundraising.</t>
    </r>
  </si>
  <si>
    <t xml:space="preserve"> Count: Total number of ship activities</t>
  </si>
  <si>
    <t xml:space="preserve"> Count: Number of ship activities</t>
  </si>
  <si>
    <t xml:space="preserve"> Date: Ship committee adopted annual program plan &amp; budget</t>
  </si>
  <si>
    <t xml:space="preserve"> Date: Ship recruitment activity</t>
  </si>
  <si>
    <t xml:space="preserve"> Yes/No: Ship records service projects and hours on JTE website</t>
  </si>
  <si>
    <t xml:space="preserve"> Yes/No: Registered skipper</t>
  </si>
  <si>
    <t xml:space="preserve"> Yes/No: Skipper has orientation &amp; youth protection training</t>
  </si>
  <si>
    <t xml:space="preserve">    Yes/No: Skipper has completed position-specific training</t>
  </si>
  <si>
    <t>Have a membership growth plan that includes a recruitment activity and register new members in the ship.</t>
  </si>
  <si>
    <r>
      <t>Building Sea Scouting:</t>
    </r>
    <r>
      <rPr>
        <sz val="10"/>
        <rFont val="Arial"/>
        <family val="2"/>
      </rPr>
      <t xml:space="preserve">  Have an increase in Sea Scouting membership or maintain a larger than average ship size.</t>
    </r>
  </si>
  <si>
    <t>Conduct at least four activities including a super activity or long cruise.</t>
  </si>
  <si>
    <t>Conduct at least five activities and at least 50% of youth participate in super activity or long cruise.</t>
  </si>
  <si>
    <t>Conduct at least six activities and at least 50% of youth participate in a super activity or long cruise.</t>
  </si>
  <si>
    <r>
      <t xml:space="preserve">Activities: </t>
    </r>
    <r>
      <rPr>
        <sz val="10"/>
        <rFont val="Arial"/>
        <family val="2"/>
      </rPr>
      <t xml:space="preserve"> Conduct regular activities including a super activity or long cruise.</t>
    </r>
  </si>
  <si>
    <t>Have an elected boatswain, boatswain's mate, yeoman, and purser leading the ship.</t>
  </si>
  <si>
    <t>Achieve Bronze, plus officers have Quarterdeck meetings at least six times. The ship conducts Quarterdeck training.</t>
  </si>
  <si>
    <t>Achieve Silver, plus each ship activity has a youth leader.</t>
  </si>
  <si>
    <r>
      <t>Leadership:</t>
    </r>
    <r>
      <rPr>
        <sz val="10"/>
        <rFont val="Arial"/>
        <family val="2"/>
      </rPr>
      <t xml:space="preserve">  Develop youth who will provide leadership to ship meetings and activities.</t>
    </r>
  </si>
  <si>
    <t>Ship members participate in advancement by earning the Apprentice Rank.</t>
  </si>
  <si>
    <t>Achieve Bronze, plus ship has organized programs addressing fitness and citizenship.</t>
  </si>
  <si>
    <t>Achieve Silver, plus the ship has members earning the Ordinary, Able or Quartermaster Ranks.</t>
  </si>
  <si>
    <r>
      <t xml:space="preserve">Advancement: </t>
    </r>
    <r>
      <rPr>
        <sz val="10"/>
        <rFont val="Arial"/>
        <family val="2"/>
      </rPr>
      <t xml:space="preserve"> Provide opportunities for advancement and personal development.</t>
    </r>
  </si>
  <si>
    <t>Have an skipper, mate, and a committee with at least three members.</t>
  </si>
  <si>
    <t>Achieve Bronze, plus the ship holds a meeting where plans are reviewed with parents.</t>
  </si>
  <si>
    <r>
      <t>Leadership recruitment:</t>
    </r>
    <r>
      <rPr>
        <sz val="10"/>
        <rFont val="Arial"/>
        <family val="2"/>
      </rPr>
      <t xml:space="preserve">  Have a proactive approach in recruiting sufficient leaders and communicating with parents.</t>
    </r>
  </si>
  <si>
    <t>Skipper and mates have completed an orientation and youth protection training.</t>
  </si>
  <si>
    <t>Achieve Bronze, plus the skipper and mates have completed position-specific training or, if new, will complete within three months of joining.</t>
  </si>
  <si>
    <t>Achieve Silver, plus at least two committee members have completed committee training.</t>
  </si>
  <si>
    <r>
      <t xml:space="preserve">Trained leadership: </t>
    </r>
    <r>
      <rPr>
        <sz val="10"/>
        <rFont val="Arial"/>
        <family val="2"/>
      </rPr>
      <t xml:space="preserve"> Have trained and engaged leaders at all levels.</t>
    </r>
  </si>
  <si>
    <t>Skipper _______________________________________________________</t>
  </si>
  <si>
    <t>Boatswain ____________________________________________________</t>
  </si>
  <si>
    <t>Our ship has completed online rechartering by the deadline in order to maintain continuity of our program.</t>
  </si>
  <si>
    <t xml:space="preserve">Charter years can differ from the program year for many units.  For example, if a ship has
a recharter date of December 2014, then the next charter year will run from January 1, 2015 to
December 31, 2015.  During this period, it should have at least six Quarterdeck meetings and
six committee meetings to meet silver standards. However, it is likely that the program year will
run with the school year. Measures that relate better to the program year may be evaluated with
this in mind. It would be appropriate to present the annual calendar and budget or hold a parents
meeting in early fall.
Journey to Excellence measures are not intended to be cumbersome for any unit.  When the ship
conducts its formal evaluation at recharter time, all accomplishments of the past year should be
included, even if some relate to the completion of one program year and others to the start of the
next one.
</t>
  </si>
  <si>
    <r>
      <rPr>
        <b/>
        <sz val="10"/>
        <color indexed="8"/>
        <rFont val="Calibri"/>
        <family val="2"/>
      </rPr>
      <t xml:space="preserve">Building Sea Scouting:  </t>
    </r>
    <r>
      <rPr>
        <sz val="10"/>
        <color indexed="8"/>
        <rFont val="Calibri"/>
        <family val="2"/>
      </rPr>
      <t>Have an increase in Sea Scouting membership or maintain a larger than average ship size.</t>
    </r>
  </si>
  <si>
    <r>
      <rPr>
        <b/>
        <sz val="10"/>
        <color indexed="8"/>
        <rFont val="Calibri"/>
        <family val="2"/>
      </rPr>
      <t xml:space="preserve">Activities:  </t>
    </r>
    <r>
      <rPr>
        <sz val="10"/>
        <color indexed="8"/>
        <rFont val="Calibri"/>
        <family val="2"/>
      </rPr>
      <t>Conduct regular activities including a super
activity or long cruise.</t>
    </r>
  </si>
  <si>
    <r>
      <rPr>
        <b/>
        <sz val="10"/>
        <color indexed="8"/>
        <rFont val="Calibri"/>
        <family val="2"/>
      </rPr>
      <t xml:space="preserve">Leadership: </t>
    </r>
    <r>
      <rPr>
        <sz val="10"/>
        <color indexed="8"/>
        <rFont val="Calibri"/>
        <family val="2"/>
      </rPr>
      <t xml:space="preserve"> Develop youth who will provide leadership to ship meetings and activities.</t>
    </r>
  </si>
  <si>
    <r>
      <rPr>
        <b/>
        <sz val="10"/>
        <color indexed="8"/>
        <rFont val="Calibri"/>
        <family val="2"/>
      </rPr>
      <t xml:space="preserve">Advancement: </t>
    </r>
    <r>
      <rPr>
        <sz val="10"/>
        <color indexed="8"/>
        <rFont val="Calibri"/>
        <family val="2"/>
      </rPr>
      <t xml:space="preserve"> Provide opportunities for advancement and personal development.</t>
    </r>
  </si>
  <si>
    <t xml:space="preserve"> Yes/No: Registered mate</t>
  </si>
  <si>
    <t xml:space="preserve"> Count: Number of mates</t>
  </si>
  <si>
    <t xml:space="preserve"> Percent: Mates completing training</t>
  </si>
  <si>
    <t xml:space="preserve"> Yes/No: Ship has conducted a super activity or long cruise</t>
  </si>
  <si>
    <r>
      <rPr>
        <i/>
        <sz val="10"/>
        <color indexed="8"/>
        <rFont val="Calibri"/>
        <family val="2"/>
      </rPr>
      <t xml:space="preserve"> Count:</t>
    </r>
    <r>
      <rPr>
        <sz val="10"/>
        <color indexed="8"/>
        <rFont val="Calibri"/>
        <family val="2"/>
      </rPr>
      <t xml:space="preserve"> Number of youth participating in a super activity or cruise</t>
    </r>
  </si>
  <si>
    <r>
      <t xml:space="preserve"> Percent: </t>
    </r>
    <r>
      <rPr>
        <sz val="10"/>
        <color indexed="8"/>
        <rFont val="Calibri"/>
        <family val="2"/>
      </rPr>
      <t>Super activity/ long cruise participation rate</t>
    </r>
  </si>
  <si>
    <t xml:space="preserve"> Yes/No: Ship has a boatswain</t>
  </si>
  <si>
    <t xml:space="preserve"> Yes/No: Ship has a boatswain's mate</t>
  </si>
  <si>
    <t xml:space="preserve"> Yes/No: Ship has a yeoman</t>
  </si>
  <si>
    <t xml:space="preserve"> Yes/No: Ship has a purser</t>
  </si>
  <si>
    <r>
      <rPr>
        <i/>
        <sz val="10"/>
        <color indexed="8"/>
        <rFont val="Calibri"/>
        <family val="2"/>
      </rPr>
      <t xml:space="preserve"> Date: </t>
    </r>
    <r>
      <rPr>
        <sz val="10"/>
        <color indexed="8"/>
        <rFont val="Calibri"/>
        <family val="2"/>
      </rPr>
      <t>Quarterdeck tr</t>
    </r>
    <r>
      <rPr>
        <sz val="10"/>
        <color indexed="8"/>
        <rFont val="Calibri"/>
        <family val="2"/>
      </rPr>
      <t>aining</t>
    </r>
  </si>
  <si>
    <r>
      <rPr>
        <i/>
        <sz val="10"/>
        <color indexed="8"/>
        <rFont val="Calibri"/>
        <family val="2"/>
      </rPr>
      <t xml:space="preserve">    Date:</t>
    </r>
    <r>
      <rPr>
        <sz val="10"/>
        <color indexed="8"/>
        <rFont val="Calibri"/>
        <family val="2"/>
      </rPr>
      <t xml:space="preserve"> Quarterdeck meeting #1</t>
    </r>
  </si>
  <si>
    <r>
      <rPr>
        <i/>
        <sz val="10"/>
        <color indexed="8"/>
        <rFont val="Calibri"/>
        <family val="2"/>
      </rPr>
      <t xml:space="preserve">    Date:</t>
    </r>
    <r>
      <rPr>
        <sz val="10"/>
        <color indexed="8"/>
        <rFont val="Calibri"/>
        <family val="2"/>
      </rPr>
      <t xml:space="preserve"> Quarterdeck meeting #2</t>
    </r>
  </si>
  <si>
    <r>
      <rPr>
        <i/>
        <sz val="10"/>
        <color indexed="8"/>
        <rFont val="Calibri"/>
        <family val="2"/>
      </rPr>
      <t xml:space="preserve">    Date:</t>
    </r>
    <r>
      <rPr>
        <sz val="10"/>
        <color indexed="8"/>
        <rFont val="Calibri"/>
        <family val="2"/>
      </rPr>
      <t xml:space="preserve"> Quarterdeck meeting #3</t>
    </r>
  </si>
  <si>
    <r>
      <rPr>
        <i/>
        <sz val="10"/>
        <color indexed="8"/>
        <rFont val="Calibri"/>
        <family val="2"/>
      </rPr>
      <t xml:space="preserve">    Date:</t>
    </r>
    <r>
      <rPr>
        <sz val="10"/>
        <color indexed="8"/>
        <rFont val="Calibri"/>
        <family val="2"/>
      </rPr>
      <t xml:space="preserve"> Quarterdeck meeting #4</t>
    </r>
  </si>
  <si>
    <r>
      <rPr>
        <i/>
        <sz val="10"/>
        <color indexed="8"/>
        <rFont val="Calibri"/>
        <family val="2"/>
      </rPr>
      <t xml:space="preserve">    Date:</t>
    </r>
    <r>
      <rPr>
        <sz val="10"/>
        <color indexed="8"/>
        <rFont val="Calibri"/>
        <family val="2"/>
      </rPr>
      <t xml:space="preserve"> Quarterdeck meeting #5</t>
    </r>
  </si>
  <si>
    <r>
      <rPr>
        <i/>
        <sz val="10"/>
        <color indexed="8"/>
        <rFont val="Calibri"/>
        <family val="2"/>
      </rPr>
      <t xml:space="preserve">    Date:</t>
    </r>
    <r>
      <rPr>
        <sz val="10"/>
        <color indexed="8"/>
        <rFont val="Calibri"/>
        <family val="2"/>
      </rPr>
      <t xml:space="preserve"> Quarterdeck meeting #6</t>
    </r>
  </si>
  <si>
    <r>
      <t xml:space="preserve"> </t>
    </r>
    <r>
      <rPr>
        <i/>
        <sz val="10"/>
        <color indexed="8"/>
        <rFont val="Calibri"/>
        <family val="2"/>
      </rPr>
      <t>Count:</t>
    </r>
    <r>
      <rPr>
        <sz val="10"/>
        <color indexed="8"/>
        <rFont val="Calibri"/>
        <family val="2"/>
      </rPr>
      <t xml:space="preserve"> Total number of Quarterdeck meetings</t>
    </r>
  </si>
  <si>
    <r>
      <rPr>
        <i/>
        <sz val="10"/>
        <color indexed="8"/>
        <rFont val="Calibri"/>
        <family val="2"/>
      </rPr>
      <t xml:space="preserve"> Count:</t>
    </r>
    <r>
      <rPr>
        <sz val="10"/>
        <color indexed="8"/>
        <rFont val="Calibri"/>
        <family val="2"/>
      </rPr>
      <t xml:space="preserve"> Number of members earning Apprentice rank</t>
    </r>
  </si>
  <si>
    <r>
      <rPr>
        <i/>
        <sz val="10"/>
        <color indexed="8"/>
        <rFont val="Calibri"/>
        <family val="2"/>
      </rPr>
      <t xml:space="preserve"> Count:</t>
    </r>
    <r>
      <rPr>
        <sz val="10"/>
        <color indexed="8"/>
        <rFont val="Calibri"/>
        <family val="2"/>
      </rPr>
      <t xml:space="preserve"> Number earning Ordinary, Able or Quartermaster ranks</t>
    </r>
  </si>
  <si>
    <t xml:space="preserve"> Yes/No: Ship has conducted citizenship programs </t>
  </si>
  <si>
    <t xml:space="preserve"> Yes/No: Ship has conducted fitness programs </t>
  </si>
  <si>
    <t>5.  Sheets are designed to be printed without additional formatting.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</si>
</sst>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 numFmtId="167" formatCode="0.0%"/>
    <numFmt numFmtId="168" formatCode="0.0%;[Red]\-0.0%"/>
    <numFmt numFmtId="169" formatCode="[$-409]mmmm\ d\,\ yyyy;@"/>
    <numFmt numFmtId="170" formatCode="&quot;Yes&quot;;&quot;Yes&quot;;&quot;No&quot;"/>
    <numFmt numFmtId="171" formatCode="&quot;True&quot;;&quot;True&quot;;&quot;False&quot;"/>
    <numFmt numFmtId="172" formatCode="&quot;On&quot;;&quot;On&quot;;&quot;Off&quot;"/>
    <numFmt numFmtId="173" formatCode="[$€-2]\ #,##0.00_);[Red]\([$€-2]\ #,##0.00\)"/>
  </numFmts>
  <fonts count="79">
    <font>
      <sz val="11"/>
      <color theme="1"/>
      <name val="Calibri"/>
      <family val="2"/>
    </font>
    <font>
      <sz val="11"/>
      <color indexed="8"/>
      <name val="Calibri"/>
      <family val="2"/>
    </font>
    <font>
      <sz val="10"/>
      <color indexed="8"/>
      <name val="Calibri"/>
      <family val="2"/>
    </font>
    <font>
      <b/>
      <sz val="10"/>
      <color indexed="8"/>
      <name val="Calibri"/>
      <family val="2"/>
    </font>
    <font>
      <sz val="11"/>
      <name val="Calibri"/>
      <family val="2"/>
    </font>
    <font>
      <sz val="8"/>
      <name val="Segoe UI"/>
      <family val="2"/>
    </font>
    <font>
      <b/>
      <sz val="10"/>
      <name val="Calibri"/>
      <family val="2"/>
    </font>
    <font>
      <i/>
      <sz val="10"/>
      <color indexed="8"/>
      <name val="Calibri"/>
      <family val="2"/>
    </font>
    <font>
      <sz val="10"/>
      <name val="Calibri"/>
      <family val="2"/>
    </font>
    <font>
      <b/>
      <sz val="12"/>
      <name val="Wingdings"/>
      <family val="0"/>
    </font>
    <font>
      <sz val="8"/>
      <name val="Tahoma"/>
      <family val="2"/>
    </font>
    <font>
      <sz val="10"/>
      <name val="Arial"/>
      <family val="2"/>
    </font>
    <font>
      <sz val="18"/>
      <name val="Arial"/>
      <family val="2"/>
    </font>
    <font>
      <b/>
      <sz val="10"/>
      <name val="Arial"/>
      <family val="2"/>
    </font>
    <font>
      <b/>
      <sz val="11"/>
      <color indexed="9"/>
      <name val="Arial"/>
      <family val="2"/>
    </font>
    <font>
      <b/>
      <sz val="12"/>
      <color indexed="9"/>
      <name val="Arial"/>
      <family val="2"/>
    </font>
    <font>
      <b/>
      <sz val="12"/>
      <name val="Arial"/>
      <family val="2"/>
    </font>
    <font>
      <b/>
      <sz val="15"/>
      <name val="Wingdings"/>
      <family val="0"/>
    </font>
    <font>
      <b/>
      <sz val="15"/>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Calibri"/>
      <family val="2"/>
    </font>
    <font>
      <b/>
      <sz val="11"/>
      <name val="Calibri"/>
      <family val="2"/>
    </font>
    <font>
      <sz val="16.5"/>
      <color indexed="8"/>
      <name val="Wingdings"/>
      <family val="0"/>
    </font>
    <font>
      <b/>
      <sz val="14"/>
      <color indexed="8"/>
      <name val="Calibri"/>
      <family val="2"/>
    </font>
    <font>
      <b/>
      <i/>
      <sz val="12"/>
      <color indexed="8"/>
      <name val="Calibri"/>
      <family val="2"/>
    </font>
    <font>
      <b/>
      <sz val="10"/>
      <color indexed="10"/>
      <name val="Arial"/>
      <family val="2"/>
    </font>
    <font>
      <b/>
      <sz val="10"/>
      <color indexed="9"/>
      <name val="Calibri"/>
      <family val="2"/>
    </font>
    <font>
      <b/>
      <sz val="12"/>
      <color indexed="8"/>
      <name val="Calibri"/>
      <family val="2"/>
    </font>
    <font>
      <i/>
      <sz val="18"/>
      <color indexed="57"/>
      <name val="Arial Black"/>
      <family val="2"/>
    </font>
    <font>
      <i/>
      <sz val="16"/>
      <color indexed="57"/>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i/>
      <sz val="10"/>
      <color theme="1"/>
      <name val="Calibri"/>
      <family val="2"/>
    </font>
    <font>
      <sz val="10"/>
      <color theme="0"/>
      <name val="Calibri"/>
      <family val="2"/>
    </font>
    <font>
      <sz val="16.5"/>
      <color rgb="FF000000"/>
      <name val="Wingdings"/>
      <family val="0"/>
    </font>
    <font>
      <b/>
      <sz val="14"/>
      <color theme="1"/>
      <name val="Calibri"/>
      <family val="2"/>
    </font>
    <font>
      <b/>
      <i/>
      <sz val="12"/>
      <color theme="1"/>
      <name val="Calibri"/>
      <family val="2"/>
    </font>
    <font>
      <b/>
      <sz val="10"/>
      <color rgb="FFFF0000"/>
      <name val="Arial"/>
      <family val="2"/>
    </font>
    <font>
      <b/>
      <sz val="10"/>
      <color theme="0"/>
      <name val="Calibri"/>
      <family val="2"/>
    </font>
    <font>
      <b/>
      <sz val="10"/>
      <color theme="1"/>
      <name val="Calibri"/>
      <family val="2"/>
    </font>
    <font>
      <b/>
      <sz val="12"/>
      <color theme="1"/>
      <name val="Calibri"/>
      <family val="2"/>
    </font>
    <font>
      <i/>
      <sz val="18"/>
      <color rgb="FF76933C"/>
      <name val="Arial Black"/>
      <family val="2"/>
    </font>
    <font>
      <i/>
      <sz val="16"/>
      <color rgb="FF76933C"/>
      <name val="Arial Black"/>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76933C"/>
        <bgColor indexed="64"/>
      </patternFill>
    </fill>
    <fill>
      <patternFill patternType="solid">
        <fgColor rgb="FFB7CF87"/>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color indexed="63"/>
      </left>
      <right style="thin"/>
      <top style="thin"/>
      <bottom style="thin"/>
    </border>
    <border>
      <left>
        <color indexed="63"/>
      </left>
      <right style="thin"/>
      <top/>
      <bottom style="thin"/>
    </border>
    <border>
      <left style="medium"/>
      <right style="thin"/>
      <top style="thin"/>
      <bottom style="medium"/>
    </border>
    <border>
      <left>
        <color indexed="63"/>
      </left>
      <right style="thin"/>
      <top style="thin"/>
      <bottom style="medium"/>
    </border>
    <border>
      <left>
        <color indexed="63"/>
      </left>
      <right style="medium">
        <color indexed="9"/>
      </right>
      <top style="medium"/>
      <bottom style="medium">
        <color indexed="9"/>
      </bottom>
    </border>
    <border>
      <left style="medium">
        <color indexed="9"/>
      </left>
      <right style="medium">
        <color indexed="9"/>
      </right>
      <top style="medium"/>
      <bottom style="medium">
        <color indexed="9"/>
      </bottom>
    </border>
    <border>
      <left style="medium">
        <color indexed="9"/>
      </left>
      <right style="medium"/>
      <top style="medium"/>
      <bottom style="medium">
        <color indexed="9"/>
      </bottom>
    </border>
    <border>
      <left style="medium"/>
      <right>
        <color indexed="63"/>
      </right>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color indexed="9"/>
      </right>
      <top style="medium"/>
      <bottom>
        <color indexed="63"/>
      </bottom>
    </border>
    <border>
      <left style="medium"/>
      <right style="medium">
        <color indexed="9"/>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1" fillId="0" borderId="0">
      <alignment/>
      <protection/>
    </xf>
    <xf numFmtId="0" fontId="11"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48">
    <xf numFmtId="0" fontId="0" fillId="0" borderId="0" xfId="0" applyAlignment="1">
      <alignment/>
    </xf>
    <xf numFmtId="165" fontId="66" fillId="0" borderId="10" xfId="0" applyNumberFormat="1" applyFont="1" applyBorder="1" applyAlignment="1" applyProtection="1">
      <alignment horizontal="center" vertical="center"/>
      <protection locked="0"/>
    </xf>
    <xf numFmtId="3" fontId="66" fillId="0" borderId="10" xfId="0" applyNumberFormat="1" applyFont="1" applyBorder="1" applyAlignment="1" applyProtection="1">
      <alignment horizontal="center" vertical="center"/>
      <protection locked="0"/>
    </xf>
    <xf numFmtId="167" fontId="66" fillId="0" borderId="10" xfId="0" applyNumberFormat="1" applyFont="1" applyBorder="1" applyAlignment="1" applyProtection="1">
      <alignment horizontal="center"/>
      <protection locked="0"/>
    </xf>
    <xf numFmtId="0" fontId="4" fillId="0" borderId="0" xfId="0" applyFont="1" applyAlignment="1" applyProtection="1">
      <alignment/>
      <protection/>
    </xf>
    <xf numFmtId="0" fontId="0" fillId="0" borderId="0" xfId="0" applyAlignment="1" applyProtection="1">
      <alignment/>
      <protection/>
    </xf>
    <xf numFmtId="0" fontId="8" fillId="0" borderId="0" xfId="0" applyFont="1" applyAlignment="1" applyProtection="1">
      <alignment/>
      <protection/>
    </xf>
    <xf numFmtId="0" fontId="66" fillId="0" borderId="0" xfId="0" applyFont="1" applyAlignment="1" applyProtection="1">
      <alignment/>
      <protection/>
    </xf>
    <xf numFmtId="0" fontId="67" fillId="0" borderId="0" xfId="0" applyFont="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4" fillId="0" borderId="13" xfId="0" applyFont="1" applyBorder="1" applyAlignment="1" applyProtection="1">
      <alignment/>
      <protection/>
    </xf>
    <xf numFmtId="0" fontId="66" fillId="0" borderId="14" xfId="0" applyFont="1" applyBorder="1" applyAlignment="1" applyProtection="1">
      <alignment/>
      <protection/>
    </xf>
    <xf numFmtId="0" fontId="66" fillId="0" borderId="0" xfId="0" applyFont="1" applyBorder="1" applyAlignment="1" applyProtection="1">
      <alignment/>
      <protection/>
    </xf>
    <xf numFmtId="0" fontId="48" fillId="0" borderId="15" xfId="0" applyFont="1" applyBorder="1" applyAlignment="1" applyProtection="1">
      <alignment/>
      <protection/>
    </xf>
    <xf numFmtId="0" fontId="66" fillId="0" borderId="0" xfId="0" applyFont="1" applyBorder="1" applyAlignment="1" applyProtection="1">
      <alignment horizontal="center" vertical="center"/>
      <protection/>
    </xf>
    <xf numFmtId="1" fontId="66" fillId="0" borderId="10" xfId="0" applyNumberFormat="1" applyFont="1" applyBorder="1" applyAlignment="1" applyProtection="1">
      <alignment horizontal="center" vertical="center"/>
      <protection/>
    </xf>
    <xf numFmtId="0" fontId="0" fillId="0" borderId="16" xfId="0" applyBorder="1" applyAlignment="1" applyProtection="1">
      <alignment/>
      <protection/>
    </xf>
    <xf numFmtId="0" fontId="0" fillId="0" borderId="17" xfId="0" applyBorder="1" applyAlignment="1" applyProtection="1">
      <alignment/>
      <protection/>
    </xf>
    <xf numFmtId="0" fontId="48" fillId="0" borderId="18" xfId="0" applyFont="1" applyBorder="1" applyAlignment="1" applyProtection="1">
      <alignment/>
      <protection/>
    </xf>
    <xf numFmtId="0" fontId="0" fillId="0" borderId="0" xfId="0" applyBorder="1" applyAlignment="1" applyProtection="1">
      <alignment/>
      <protection/>
    </xf>
    <xf numFmtId="0" fontId="4" fillId="0" borderId="15" xfId="0" applyFont="1" applyBorder="1" applyAlignment="1" applyProtection="1">
      <alignment/>
      <protection/>
    </xf>
    <xf numFmtId="168" fontId="66" fillId="0" borderId="10" xfId="0" applyNumberFormat="1" applyFont="1" applyBorder="1" applyAlignment="1" applyProtection="1">
      <alignment horizontal="center" vertical="center"/>
      <protection/>
    </xf>
    <xf numFmtId="0" fontId="2" fillId="0" borderId="14" xfId="0" applyFont="1" applyBorder="1" applyAlignment="1" applyProtection="1">
      <alignment/>
      <protection/>
    </xf>
    <xf numFmtId="167" fontId="66" fillId="0" borderId="10" xfId="0" applyNumberFormat="1" applyFont="1" applyBorder="1" applyAlignment="1" applyProtection="1">
      <alignment horizontal="center"/>
      <protection/>
    </xf>
    <xf numFmtId="0" fontId="66" fillId="0" borderId="0" xfId="0" applyFont="1" applyBorder="1" applyAlignment="1" applyProtection="1">
      <alignment/>
      <protection/>
    </xf>
    <xf numFmtId="0" fontId="48" fillId="0" borderId="15" xfId="0" applyFont="1" applyBorder="1" applyAlignment="1" applyProtection="1">
      <alignment/>
      <protection/>
    </xf>
    <xf numFmtId="0" fontId="0" fillId="0" borderId="0" xfId="0" applyAlignment="1" applyProtection="1">
      <alignment/>
      <protection/>
    </xf>
    <xf numFmtId="0" fontId="66" fillId="0" borderId="0" xfId="0" applyFont="1" applyAlignment="1" applyProtection="1">
      <alignment/>
      <protection/>
    </xf>
    <xf numFmtId="0" fontId="66" fillId="0" borderId="19" xfId="0" applyFont="1" applyBorder="1" applyAlignment="1" applyProtection="1">
      <alignment horizontal="center"/>
      <protection/>
    </xf>
    <xf numFmtId="0" fontId="66" fillId="0" borderId="0" xfId="0" applyFont="1" applyBorder="1" applyAlignment="1" applyProtection="1">
      <alignment horizontal="center"/>
      <protection/>
    </xf>
    <xf numFmtId="0" fontId="67" fillId="0" borderId="0" xfId="0" applyFont="1" applyAlignment="1" applyProtection="1">
      <alignment/>
      <protection/>
    </xf>
    <xf numFmtId="168" fontId="66" fillId="0" borderId="10" xfId="0" applyNumberFormat="1" applyFont="1" applyBorder="1" applyAlignment="1" applyProtection="1">
      <alignment horizontal="center"/>
      <protection/>
    </xf>
    <xf numFmtId="0" fontId="2" fillId="0" borderId="0" xfId="0" applyFont="1" applyAlignment="1" applyProtection="1">
      <alignment/>
      <protection/>
    </xf>
    <xf numFmtId="0" fontId="68" fillId="0" borderId="0" xfId="0" applyFont="1" applyBorder="1" applyAlignment="1" applyProtection="1">
      <alignment/>
      <protection/>
    </xf>
    <xf numFmtId="0" fontId="2" fillId="0" borderId="14" xfId="0" applyFont="1" applyBorder="1" applyAlignment="1" applyProtection="1">
      <alignment/>
      <protection/>
    </xf>
    <xf numFmtId="0" fontId="48" fillId="0" borderId="0" xfId="0" applyFont="1" applyBorder="1" applyAlignment="1" applyProtection="1">
      <alignment/>
      <protection/>
    </xf>
    <xf numFmtId="0" fontId="66" fillId="0" borderId="19" xfId="0" applyFont="1" applyBorder="1" applyAlignment="1" applyProtection="1">
      <alignment horizontal="center" vertical="center"/>
      <protection/>
    </xf>
    <xf numFmtId="0" fontId="48" fillId="0" borderId="0" xfId="0" applyFont="1" applyAlignment="1" applyProtection="1">
      <alignment/>
      <protection/>
    </xf>
    <xf numFmtId="0" fontId="9" fillId="0" borderId="0" xfId="0" applyFont="1" applyAlignment="1" applyProtection="1">
      <alignment horizontal="left" vertical="center" wrapText="1"/>
      <protection/>
    </xf>
    <xf numFmtId="0" fontId="8" fillId="0" borderId="0" xfId="0" applyFont="1" applyAlignment="1" applyProtection="1">
      <alignment horizontal="left" vertical="center" wrapText="1"/>
      <protection/>
    </xf>
    <xf numFmtId="0" fontId="68" fillId="0" borderId="0" xfId="0" applyFont="1" applyAlignment="1" applyProtection="1">
      <alignment horizontal="center" wrapText="1"/>
      <protection/>
    </xf>
    <xf numFmtId="0" fontId="6" fillId="0" borderId="0" xfId="0" applyFont="1" applyAlignment="1" applyProtection="1">
      <alignment horizontal="left"/>
      <protection/>
    </xf>
    <xf numFmtId="3" fontId="39" fillId="0" borderId="17" xfId="0" applyNumberFormat="1" applyFont="1" applyBorder="1" applyAlignment="1" applyProtection="1">
      <alignment horizontal="center" wrapText="1"/>
      <protection/>
    </xf>
    <xf numFmtId="0" fontId="8" fillId="0" borderId="0" xfId="0" applyFont="1" applyAlignment="1" applyProtection="1">
      <alignment horizontal="center" wrapText="1"/>
      <protection/>
    </xf>
    <xf numFmtId="0" fontId="8" fillId="0" borderId="0" xfId="0" applyFont="1" applyAlignment="1" applyProtection="1">
      <alignment wrapText="1"/>
      <protection/>
    </xf>
    <xf numFmtId="0" fontId="68" fillId="0" borderId="0" xfId="0" applyFont="1" applyAlignment="1" applyProtection="1">
      <alignment wrapText="1"/>
      <protection/>
    </xf>
    <xf numFmtId="0" fontId="0" fillId="0" borderId="0" xfId="0" applyFont="1" applyAlignment="1" applyProtection="1">
      <alignment/>
      <protection/>
    </xf>
    <xf numFmtId="0" fontId="39" fillId="0" borderId="17" xfId="0" applyFont="1" applyBorder="1" applyAlignment="1" applyProtection="1">
      <alignment horizontal="center" wrapText="1"/>
      <protection/>
    </xf>
    <xf numFmtId="0" fontId="69" fillId="0" borderId="0" xfId="0" applyFont="1" applyAlignment="1" applyProtection="1">
      <alignment/>
      <protection/>
    </xf>
    <xf numFmtId="0" fontId="0" fillId="0" borderId="0" xfId="0" applyAlignment="1" applyProtection="1">
      <alignment horizontal="center"/>
      <protection/>
    </xf>
    <xf numFmtId="0" fontId="70" fillId="0" borderId="0" xfId="0" applyFont="1" applyAlignment="1" applyProtection="1">
      <alignment horizontal="center"/>
      <protection/>
    </xf>
    <xf numFmtId="0" fontId="71" fillId="0" borderId="0" xfId="0" applyFont="1" applyAlignment="1" applyProtection="1">
      <alignment horizontal="left"/>
      <protection/>
    </xf>
    <xf numFmtId="0" fontId="12" fillId="0" borderId="0" xfId="58" applyFont="1" applyAlignment="1" applyProtection="1">
      <alignment wrapText="1"/>
      <protection/>
    </xf>
    <xf numFmtId="0" fontId="11" fillId="0" borderId="0" xfId="58" applyFont="1" applyAlignment="1" applyProtection="1">
      <alignment wrapText="1"/>
      <protection/>
    </xf>
    <xf numFmtId="0" fontId="13" fillId="0" borderId="0" xfId="58" applyFont="1" applyAlignment="1" applyProtection="1">
      <alignment horizontal="center" vertical="center" wrapText="1"/>
      <protection/>
    </xf>
    <xf numFmtId="0" fontId="11" fillId="0" borderId="0" xfId="58" applyFont="1" applyAlignment="1" applyProtection="1">
      <alignment horizontal="center" wrapText="1"/>
      <protection/>
    </xf>
    <xf numFmtId="0" fontId="11" fillId="0" borderId="20" xfId="58" applyFont="1" applyFill="1" applyBorder="1" applyAlignment="1" applyProtection="1">
      <alignment horizontal="center" vertical="center" wrapText="1"/>
      <protection/>
    </xf>
    <xf numFmtId="0" fontId="11" fillId="0" borderId="21" xfId="58" applyFont="1" applyFill="1" applyBorder="1" applyAlignment="1" applyProtection="1">
      <alignment horizontal="center" vertical="center" wrapText="1"/>
      <protection/>
    </xf>
    <xf numFmtId="0" fontId="11" fillId="0" borderId="22" xfId="58" applyFont="1" applyFill="1" applyBorder="1" applyAlignment="1" applyProtection="1">
      <alignment horizontal="center" vertical="center" wrapText="1"/>
      <protection/>
    </xf>
    <xf numFmtId="0" fontId="11" fillId="0" borderId="23" xfId="58" applyFont="1" applyFill="1" applyBorder="1" applyAlignment="1" applyProtection="1">
      <alignment horizontal="center" vertical="center" wrapText="1"/>
      <protection/>
    </xf>
    <xf numFmtId="0" fontId="11" fillId="0" borderId="0" xfId="58" applyFont="1" applyBorder="1" applyAlignment="1" applyProtection="1">
      <alignment horizontal="right" vertical="center" wrapText="1"/>
      <protection/>
    </xf>
    <xf numFmtId="0" fontId="11" fillId="0" borderId="0" xfId="58" applyFont="1" applyBorder="1" applyAlignment="1" applyProtection="1">
      <alignment wrapText="1"/>
      <protection/>
    </xf>
    <xf numFmtId="0" fontId="17" fillId="0" borderId="0" xfId="57" applyFont="1" applyAlignment="1" applyProtection="1">
      <alignment horizontal="center" vertical="center" wrapText="1"/>
      <protection/>
    </xf>
    <xf numFmtId="0" fontId="11" fillId="0" borderId="0" xfId="58" applyFont="1" applyAlignment="1" applyProtection="1">
      <alignment horizontal="left" vertical="center"/>
      <protection/>
    </xf>
    <xf numFmtId="0" fontId="11" fillId="0" borderId="0" xfId="58" applyFont="1" applyAlignment="1" applyProtection="1">
      <alignment horizontal="left" vertical="center" wrapText="1"/>
      <protection/>
    </xf>
    <xf numFmtId="0" fontId="13" fillId="0" borderId="0" xfId="58" applyFont="1" applyAlignment="1" applyProtection="1">
      <alignment horizontal="left"/>
      <protection/>
    </xf>
    <xf numFmtId="3" fontId="13" fillId="0" borderId="17" xfId="57" applyNumberFormat="1" applyFont="1" applyBorder="1" applyAlignment="1" applyProtection="1">
      <alignment horizontal="center" wrapText="1"/>
      <protection/>
    </xf>
    <xf numFmtId="0" fontId="13" fillId="0" borderId="17" xfId="57" applyFont="1" applyBorder="1" applyAlignment="1" applyProtection="1">
      <alignment horizontal="center" wrapText="1"/>
      <protection/>
    </xf>
    <xf numFmtId="0" fontId="18" fillId="0" borderId="0" xfId="58" applyFont="1" applyAlignment="1" applyProtection="1">
      <alignment horizontal="center" vertical="center" wrapText="1"/>
      <protection/>
    </xf>
    <xf numFmtId="0" fontId="17" fillId="0" borderId="0" xfId="58" applyFont="1" applyAlignment="1" applyProtection="1">
      <alignment horizontal="center" vertical="center" wrapText="1"/>
      <protection/>
    </xf>
    <xf numFmtId="0" fontId="19" fillId="0" borderId="0" xfId="58" applyFont="1" applyAlignment="1" applyProtection="1">
      <alignment horizontal="left" vertical="center"/>
      <protection/>
    </xf>
    <xf numFmtId="0" fontId="19" fillId="0" borderId="0" xfId="58" applyFont="1" applyAlignment="1" applyProtection="1">
      <alignment vertical="center"/>
      <protection/>
    </xf>
    <xf numFmtId="0" fontId="11" fillId="0" borderId="0" xfId="58" applyFont="1" applyAlignment="1" applyProtection="1">
      <alignment/>
      <protection/>
    </xf>
    <xf numFmtId="0" fontId="19" fillId="0" borderId="0" xfId="58" applyFont="1" applyAlignment="1" applyProtection="1">
      <alignment/>
      <protection/>
    </xf>
    <xf numFmtId="0" fontId="72" fillId="0" borderId="0" xfId="58" applyFont="1" applyAlignment="1" applyProtection="1">
      <alignment wrapText="1"/>
      <protection/>
    </xf>
    <xf numFmtId="0" fontId="2" fillId="0" borderId="0" xfId="0" applyFont="1" applyAlignment="1" applyProtection="1">
      <alignment/>
      <protection/>
    </xf>
    <xf numFmtId="0" fontId="0" fillId="0" borderId="0" xfId="0" applyAlignment="1" applyProtection="1">
      <alignment wrapText="1"/>
      <protection/>
    </xf>
    <xf numFmtId="0" fontId="71" fillId="0" borderId="0" xfId="0" applyFont="1" applyAlignment="1" applyProtection="1">
      <alignment/>
      <protection/>
    </xf>
    <xf numFmtId="0" fontId="13" fillId="0" borderId="24" xfId="0" applyFont="1" applyBorder="1" applyAlignment="1">
      <alignment horizontal="center" vertical="center" wrapText="1"/>
    </xf>
    <xf numFmtId="0" fontId="13" fillId="0" borderId="25" xfId="0" applyFont="1" applyFill="1" applyBorder="1" applyAlignment="1">
      <alignment horizontal="left" vertical="center" wrapText="1"/>
    </xf>
    <xf numFmtId="9" fontId="11" fillId="0" borderId="20" xfId="0" applyNumberFormat="1" applyFont="1" applyFill="1" applyBorder="1" applyAlignment="1">
      <alignment horizontal="center" vertical="center" wrapText="1"/>
    </xf>
    <xf numFmtId="0" fontId="13" fillId="0" borderId="25" xfId="0" applyFont="1" applyBorder="1" applyAlignment="1">
      <alignment vertical="center" wrapText="1"/>
    </xf>
    <xf numFmtId="0" fontId="11" fillId="0" borderId="20" xfId="0" applyFont="1" applyFill="1" applyBorder="1" applyAlignment="1">
      <alignment horizontal="center" vertical="center" wrapText="1"/>
    </xf>
    <xf numFmtId="167" fontId="13" fillId="0" borderId="25" xfId="62" applyNumberFormat="1" applyFont="1" applyFill="1" applyBorder="1" applyAlignment="1">
      <alignment horizontal="left" vertical="center" wrapText="1"/>
    </xf>
    <xf numFmtId="0" fontId="13" fillId="0" borderId="26" xfId="0" applyFont="1" applyFill="1" applyBorder="1" applyAlignment="1">
      <alignment vertical="center" wrapText="1"/>
    </xf>
    <xf numFmtId="0" fontId="13" fillId="0" borderId="27" xfId="0" applyFont="1" applyBorder="1" applyAlignment="1">
      <alignment horizontal="center" vertical="center" wrapText="1"/>
    </xf>
    <xf numFmtId="0" fontId="13" fillId="0" borderId="28" xfId="0" applyFont="1" applyFill="1" applyBorder="1" applyAlignment="1">
      <alignment horizontal="left" vertical="center" wrapText="1"/>
    </xf>
    <xf numFmtId="0" fontId="11" fillId="0" borderId="22" xfId="0" applyFont="1" applyFill="1" applyBorder="1" applyAlignment="1">
      <alignment horizontal="center" vertical="center" wrapText="1"/>
    </xf>
    <xf numFmtId="9" fontId="11" fillId="0" borderId="22" xfId="0" applyNumberFormat="1" applyFont="1" applyFill="1" applyBorder="1" applyAlignment="1">
      <alignment horizontal="center" vertical="center" wrapText="1"/>
    </xf>
    <xf numFmtId="0" fontId="8" fillId="0" borderId="0" xfId="0" applyFont="1" applyAlignment="1" applyProtection="1">
      <alignment horizontal="left" vertical="center"/>
      <protection/>
    </xf>
    <xf numFmtId="0" fontId="67" fillId="0" borderId="14" xfId="0" applyFont="1" applyBorder="1" applyAlignment="1" applyProtection="1">
      <alignment/>
      <protection/>
    </xf>
    <xf numFmtId="14" fontId="66" fillId="0" borderId="0" xfId="0" applyNumberFormat="1" applyFont="1" applyAlignment="1" applyProtection="1">
      <alignment/>
      <protection/>
    </xf>
    <xf numFmtId="14" fontId="8" fillId="0" borderId="0" xfId="0" applyNumberFormat="1" applyFont="1" applyAlignment="1" applyProtection="1">
      <alignment/>
      <protection/>
    </xf>
    <xf numFmtId="0" fontId="66" fillId="0" borderId="0" xfId="0" applyFont="1" applyAlignment="1" applyProtection="1">
      <alignment/>
      <protection locked="0"/>
    </xf>
    <xf numFmtId="0" fontId="11" fillId="0" borderId="0" xfId="0" applyFont="1" applyAlignment="1">
      <alignment/>
    </xf>
    <xf numFmtId="0" fontId="11" fillId="0" borderId="0" xfId="0" applyFont="1" applyAlignment="1">
      <alignment wrapText="1"/>
    </xf>
    <xf numFmtId="0" fontId="0" fillId="0" borderId="14" xfId="0" applyBorder="1" applyAlignment="1" applyProtection="1">
      <alignment/>
      <protection/>
    </xf>
    <xf numFmtId="165" fontId="66" fillId="0" borderId="0" xfId="0" applyNumberFormat="1" applyFont="1" applyBorder="1" applyAlignment="1" applyProtection="1">
      <alignment horizontal="center" vertical="center"/>
      <protection/>
    </xf>
    <xf numFmtId="0" fontId="14" fillId="33" borderId="29" xfId="0" applyFont="1" applyFill="1" applyBorder="1" applyAlignment="1">
      <alignment horizontal="center" vertical="center" wrapText="1"/>
    </xf>
    <xf numFmtId="0" fontId="14" fillId="33" borderId="30" xfId="0" applyFont="1" applyFill="1" applyBorder="1" applyAlignment="1">
      <alignment horizontal="center" vertical="center" wrapText="1"/>
    </xf>
    <xf numFmtId="0" fontId="14" fillId="33" borderId="30" xfId="58" applyFont="1" applyFill="1" applyBorder="1" applyAlignment="1" applyProtection="1">
      <alignment horizontal="center" vertical="center" wrapText="1"/>
      <protection/>
    </xf>
    <xf numFmtId="0" fontId="14" fillId="33" borderId="31" xfId="58" applyFont="1" applyFill="1" applyBorder="1" applyAlignment="1" applyProtection="1">
      <alignment horizontal="center" vertical="center" wrapText="1"/>
      <protection/>
    </xf>
    <xf numFmtId="0" fontId="15" fillId="33" borderId="0" xfId="0" applyFont="1" applyFill="1" applyBorder="1" applyAlignment="1">
      <alignment horizontal="center" vertical="center" wrapText="1"/>
    </xf>
    <xf numFmtId="0" fontId="15" fillId="33" borderId="15" xfId="58" applyFont="1" applyFill="1" applyBorder="1" applyAlignment="1" applyProtection="1">
      <alignment horizontal="center" vertical="center" wrapText="1"/>
      <protection/>
    </xf>
    <xf numFmtId="0" fontId="13" fillId="33" borderId="32" xfId="0" applyFont="1" applyFill="1" applyBorder="1" applyAlignment="1">
      <alignment horizontal="center" vertical="center" wrapText="1"/>
    </xf>
    <xf numFmtId="3" fontId="15" fillId="33" borderId="15" xfId="58" applyNumberFormat="1" applyFont="1" applyFill="1" applyBorder="1" applyAlignment="1" applyProtection="1">
      <alignment horizontal="center" vertical="center" wrapText="1"/>
      <protection/>
    </xf>
    <xf numFmtId="0" fontId="73" fillId="33" borderId="33" xfId="0" applyFont="1" applyFill="1" applyBorder="1" applyAlignment="1" applyProtection="1">
      <alignment horizontal="center" wrapText="1"/>
      <protection/>
    </xf>
    <xf numFmtId="0" fontId="73" fillId="33" borderId="33" xfId="0" applyFont="1" applyFill="1" applyBorder="1" applyAlignment="1" applyProtection="1">
      <alignment horizontal="center" vertical="center"/>
      <protection/>
    </xf>
    <xf numFmtId="0" fontId="73" fillId="33" borderId="34" xfId="0" applyFont="1" applyFill="1" applyBorder="1" applyAlignment="1" applyProtection="1">
      <alignment horizontal="center" vertical="center"/>
      <protection/>
    </xf>
    <xf numFmtId="0" fontId="73" fillId="33" borderId="35" xfId="0" applyFont="1" applyFill="1" applyBorder="1" applyAlignment="1" applyProtection="1">
      <alignment horizontal="center" vertical="center" wrapText="1"/>
      <protection/>
    </xf>
    <xf numFmtId="0" fontId="73" fillId="33" borderId="35" xfId="0" applyFont="1" applyFill="1" applyBorder="1" applyAlignment="1" applyProtection="1">
      <alignment/>
      <protection/>
    </xf>
    <xf numFmtId="0" fontId="6" fillId="33" borderId="36" xfId="0" applyFont="1" applyFill="1" applyBorder="1" applyAlignment="1" applyProtection="1">
      <alignment/>
      <protection/>
    </xf>
    <xf numFmtId="0" fontId="64" fillId="33" borderId="34" xfId="0" applyFont="1" applyFill="1" applyBorder="1" applyAlignment="1" applyProtection="1">
      <alignment horizontal="center" vertical="center"/>
      <protection/>
    </xf>
    <xf numFmtId="0" fontId="73" fillId="33" borderId="35" xfId="0" applyFont="1" applyFill="1" applyBorder="1" applyAlignment="1" applyProtection="1">
      <alignment horizontal="center" vertical="center"/>
      <protection/>
    </xf>
    <xf numFmtId="0" fontId="64" fillId="33" borderId="35" xfId="0" applyFont="1" applyFill="1" applyBorder="1" applyAlignment="1" applyProtection="1">
      <alignment horizontal="center" vertical="center"/>
      <protection/>
    </xf>
    <xf numFmtId="0" fontId="64" fillId="33" borderId="36" xfId="0" applyFont="1" applyFill="1" applyBorder="1" applyAlignment="1" applyProtection="1">
      <alignment horizontal="center" vertical="center"/>
      <protection/>
    </xf>
    <xf numFmtId="0" fontId="0" fillId="34" borderId="20" xfId="0" applyFill="1" applyBorder="1" applyAlignment="1" applyProtection="1">
      <alignment horizontal="center"/>
      <protection locked="0"/>
    </xf>
    <xf numFmtId="14" fontId="0" fillId="34" borderId="20" xfId="0" applyNumberFormat="1" applyFill="1" applyBorder="1" applyAlignment="1" applyProtection="1">
      <alignment horizontal="center"/>
      <protection locked="0"/>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70" fillId="0" borderId="0" xfId="0" applyFont="1" applyAlignment="1" applyProtection="1">
      <alignment horizontal="center"/>
      <protection/>
    </xf>
    <xf numFmtId="0" fontId="0" fillId="0" borderId="0" xfId="0" applyAlignment="1" applyProtection="1">
      <alignment horizontal="left" wrapText="1"/>
      <protection/>
    </xf>
    <xf numFmtId="0" fontId="0" fillId="0" borderId="0" xfId="0" applyAlignment="1" applyProtection="1">
      <alignment horizontal="left"/>
      <protection/>
    </xf>
    <xf numFmtId="0" fontId="0" fillId="0" borderId="0" xfId="0" applyFill="1" applyBorder="1" applyAlignment="1" applyProtection="1">
      <alignment horizontal="left" wrapText="1"/>
      <protection/>
    </xf>
    <xf numFmtId="0" fontId="0" fillId="0" borderId="0" xfId="0" applyFill="1" applyBorder="1" applyAlignment="1" applyProtection="1">
      <alignment horizontal="left"/>
      <protection/>
    </xf>
    <xf numFmtId="0" fontId="64" fillId="0" borderId="37" xfId="0" applyFont="1" applyBorder="1" applyAlignment="1" applyProtection="1">
      <alignment horizontal="center" vertical="center"/>
      <protection/>
    </xf>
    <xf numFmtId="0" fontId="64" fillId="0" borderId="38" xfId="0" applyFont="1" applyBorder="1" applyAlignment="1" applyProtection="1">
      <alignment horizontal="center" vertical="center"/>
      <protection/>
    </xf>
    <xf numFmtId="0" fontId="64" fillId="0" borderId="39" xfId="0" applyFont="1" applyBorder="1" applyAlignment="1" applyProtection="1">
      <alignment horizontal="center" vertical="center"/>
      <protection/>
    </xf>
    <xf numFmtId="0" fontId="74" fillId="0" borderId="37" xfId="0" applyFont="1" applyBorder="1" applyAlignment="1" applyProtection="1">
      <alignment horizontal="center" vertical="center"/>
      <protection/>
    </xf>
    <xf numFmtId="0" fontId="74" fillId="0" borderId="38" xfId="0" applyFont="1" applyBorder="1" applyAlignment="1" applyProtection="1">
      <alignment horizontal="center" vertical="center"/>
      <protection/>
    </xf>
    <xf numFmtId="0" fontId="74" fillId="0" borderId="39" xfId="0" applyFont="1" applyBorder="1" applyAlignment="1" applyProtection="1">
      <alignment horizontal="center" vertical="center"/>
      <protection/>
    </xf>
    <xf numFmtId="0" fontId="2" fillId="0" borderId="37" xfId="0" applyFont="1" applyBorder="1" applyAlignment="1" applyProtection="1">
      <alignment horizontal="left" vertical="center" wrapText="1" indent="1"/>
      <protection/>
    </xf>
    <xf numFmtId="0" fontId="66" fillId="0" borderId="38" xfId="0" applyFont="1" applyBorder="1" applyAlignment="1" applyProtection="1">
      <alignment horizontal="left" vertical="center" wrapText="1" indent="1"/>
      <protection/>
    </xf>
    <xf numFmtId="0" fontId="66" fillId="0" borderId="39" xfId="0" applyFont="1" applyBorder="1" applyAlignment="1" applyProtection="1">
      <alignment horizontal="left" vertical="center" wrapText="1" indent="1"/>
      <protection/>
    </xf>
    <xf numFmtId="0" fontId="75" fillId="0" borderId="0" xfId="0" applyFont="1" applyAlignment="1" applyProtection="1">
      <alignment horizontal="center"/>
      <protection/>
    </xf>
    <xf numFmtId="169" fontId="74" fillId="0" borderId="0" xfId="0" applyNumberFormat="1" applyFont="1" applyAlignment="1" applyProtection="1">
      <alignment horizontal="center"/>
      <protection/>
    </xf>
    <xf numFmtId="0" fontId="2" fillId="0" borderId="38" xfId="0" applyFont="1" applyBorder="1" applyAlignment="1" applyProtection="1">
      <alignment horizontal="left" vertical="center" wrapText="1" indent="1"/>
      <protection/>
    </xf>
    <xf numFmtId="0" fontId="2" fillId="0" borderId="39" xfId="0" applyFont="1" applyBorder="1" applyAlignment="1" applyProtection="1">
      <alignment horizontal="left" vertical="center" wrapText="1" indent="1"/>
      <protection/>
    </xf>
    <xf numFmtId="0" fontId="66" fillId="0" borderId="37" xfId="0" applyFont="1" applyBorder="1" applyAlignment="1" applyProtection="1">
      <alignment horizontal="left" vertical="center" wrapText="1" indent="1"/>
      <protection/>
    </xf>
    <xf numFmtId="0" fontId="15" fillId="33" borderId="0" xfId="58" applyFont="1" applyFill="1" applyBorder="1" applyAlignment="1" applyProtection="1">
      <alignment horizontal="center" vertical="center" wrapText="1"/>
      <protection/>
    </xf>
    <xf numFmtId="0" fontId="14" fillId="33" borderId="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76" fillId="0" borderId="0" xfId="58" applyFont="1" applyAlignment="1" applyProtection="1">
      <alignment horizontal="center" wrapText="1"/>
      <protection/>
    </xf>
    <xf numFmtId="0" fontId="77" fillId="0" borderId="0" xfId="58" applyFont="1" applyAlignment="1" applyProtection="1">
      <alignment horizontal="center" wrapText="1"/>
      <protection/>
    </xf>
    <xf numFmtId="0" fontId="14" fillId="33" borderId="40" xfId="0" applyFont="1" applyFill="1" applyBorder="1" applyAlignment="1">
      <alignment horizontal="center" vertical="center" wrapText="1"/>
    </xf>
    <xf numFmtId="0" fontId="14" fillId="33" borderId="41" xfId="0" applyFont="1" applyFill="1" applyBorder="1" applyAlignment="1">
      <alignment horizontal="center" vertical="center" wrapText="1"/>
    </xf>
    <xf numFmtId="0" fontId="15" fillId="33" borderId="0"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dxfs count="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21"/>
  <sheetViews>
    <sheetView showGridLines="0" tabSelected="1" zoomScalePageLayoutView="0" workbookViewId="0" topLeftCell="A1">
      <selection activeCell="C5" sqref="C5"/>
    </sheetView>
  </sheetViews>
  <sheetFormatPr defaultColWidth="9.140625" defaultRowHeight="15"/>
  <cols>
    <col min="1" max="1" width="1.421875" style="5" customWidth="1"/>
    <col min="2" max="2" width="22.28125" style="5" customWidth="1"/>
    <col min="3" max="3" width="28.00390625" style="5" customWidth="1"/>
    <col min="4" max="4" width="39.28125" style="5" customWidth="1"/>
    <col min="5" max="16384" width="9.00390625" style="5" customWidth="1"/>
  </cols>
  <sheetData>
    <row r="1" spans="2:4" ht="18.75">
      <c r="B1" s="121" t="s">
        <v>108</v>
      </c>
      <c r="C1" s="121"/>
      <c r="D1" s="121"/>
    </row>
    <row r="2" spans="2:4" ht="18.75">
      <c r="B2" s="51"/>
      <c r="C2" s="51"/>
      <c r="D2" s="51"/>
    </row>
    <row r="3" spans="2:4" ht="18.75">
      <c r="B3" s="52" t="s">
        <v>109</v>
      </c>
      <c r="C3" s="51"/>
      <c r="D3" s="51"/>
    </row>
    <row r="4" ht="9" customHeight="1"/>
    <row r="5" spans="2:4" ht="14.25">
      <c r="B5" s="5" t="s">
        <v>111</v>
      </c>
      <c r="C5" s="117"/>
      <c r="D5" s="50"/>
    </row>
    <row r="6" spans="3:4" ht="9" customHeight="1">
      <c r="C6" s="50"/>
      <c r="D6" s="50"/>
    </row>
    <row r="7" spans="2:4" ht="14.25">
      <c r="B7" s="5" t="s">
        <v>34</v>
      </c>
      <c r="C7" s="117"/>
      <c r="D7" s="50"/>
    </row>
    <row r="8" spans="3:4" ht="9" customHeight="1">
      <c r="C8" s="50"/>
      <c r="D8" s="50"/>
    </row>
    <row r="9" spans="2:4" ht="14.25">
      <c r="B9" s="5" t="s">
        <v>35</v>
      </c>
      <c r="C9" s="118"/>
      <c r="D9" s="50"/>
    </row>
    <row r="10" ht="27.75" customHeight="1"/>
    <row r="11" ht="15.75">
      <c r="B11" s="52" t="s">
        <v>65</v>
      </c>
    </row>
    <row r="12" ht="9" customHeight="1"/>
    <row r="13" spans="2:7" ht="27.75" customHeight="1">
      <c r="B13" s="122" t="s">
        <v>67</v>
      </c>
      <c r="C13" s="123"/>
      <c r="D13" s="123"/>
      <c r="G13" s="77"/>
    </row>
    <row r="14" spans="2:4" ht="22.5" customHeight="1">
      <c r="B14" s="123" t="s">
        <v>66</v>
      </c>
      <c r="C14" s="123"/>
      <c r="D14" s="123"/>
    </row>
    <row r="15" spans="2:4" ht="33" customHeight="1">
      <c r="B15" s="124" t="s">
        <v>68</v>
      </c>
      <c r="C15" s="125"/>
      <c r="D15" s="125"/>
    </row>
    <row r="16" spans="2:4" ht="33" customHeight="1">
      <c r="B16" s="124" t="s">
        <v>110</v>
      </c>
      <c r="C16" s="124"/>
      <c r="D16" s="124"/>
    </row>
    <row r="17" spans="2:4" ht="22.5" customHeight="1">
      <c r="B17" s="123" t="s">
        <v>175</v>
      </c>
      <c r="C17" s="123"/>
      <c r="D17" s="123"/>
    </row>
    <row r="19" ht="15.75">
      <c r="B19" s="78" t="s">
        <v>70</v>
      </c>
    </row>
    <row r="20" ht="9" customHeight="1"/>
    <row r="21" spans="2:4" ht="189.75" customHeight="1">
      <c r="B21" s="119" t="s">
        <v>148</v>
      </c>
      <c r="C21" s="120"/>
      <c r="D21" s="120"/>
    </row>
  </sheetData>
  <sheetProtection password="C6BC" sheet="1" objects="1" scenarios="1" selectLockedCells="1"/>
  <mergeCells count="7">
    <mergeCell ref="B21:D21"/>
    <mergeCell ref="B1:D1"/>
    <mergeCell ref="B13:D13"/>
    <mergeCell ref="B14:D14"/>
    <mergeCell ref="B15:D15"/>
    <mergeCell ref="B16:D16"/>
    <mergeCell ref="B17:D17"/>
  </mergeCells>
  <dataValidations count="2">
    <dataValidation type="textLength" allowBlank="1" showInputMessage="1" showErrorMessage="1" sqref="C7">
      <formula1>0</formula1>
      <formula2>40</formula2>
    </dataValidation>
    <dataValidation type="whole" allowBlank="1" showInputMessage="1" showErrorMessage="1" sqref="C5">
      <formula1>1</formula1>
      <formula2>9999</formula2>
    </dataValidation>
  </dataValidations>
  <printOptions/>
  <pageMargins left="0.7" right="0.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N107"/>
  <sheetViews>
    <sheetView showGridLines="0" zoomScalePageLayoutView="0" workbookViewId="0" topLeftCell="A1">
      <selection activeCell="D7" sqref="D7"/>
    </sheetView>
  </sheetViews>
  <sheetFormatPr defaultColWidth="9.140625" defaultRowHeight="15"/>
  <cols>
    <col min="1" max="1" width="4.421875" style="5" customWidth="1"/>
    <col min="2" max="2" width="21.28125" style="5" customWidth="1"/>
    <col min="3" max="3" width="53.28125" style="5" customWidth="1"/>
    <col min="4" max="4" width="9.140625" style="5" customWidth="1"/>
    <col min="5" max="5" width="1.57421875" style="5" customWidth="1"/>
    <col min="6" max="6" width="9.140625" style="5" customWidth="1"/>
    <col min="7" max="7" width="1.57421875" style="4" customWidth="1"/>
    <col min="8" max="10" width="8.57421875" style="5" customWidth="1"/>
    <col min="11" max="11" width="12.28125" style="6" hidden="1" customWidth="1"/>
    <col min="12" max="14" width="12.28125" style="7" hidden="1" customWidth="1"/>
    <col min="15" max="16384" width="9.00390625" style="5" customWidth="1"/>
  </cols>
  <sheetData>
    <row r="1" spans="1:10" ht="15.75">
      <c r="A1" s="135" t="str">
        <f>"2015 Journey to Excellence - Ship "&amp;'Setup &amp; Instructions'!C5&amp;" - "&amp;'Setup &amp; Instructions'!C7&amp;" District"</f>
        <v>2015 Journey to Excellence - Ship  -  District</v>
      </c>
      <c r="B1" s="135"/>
      <c r="C1" s="135"/>
      <c r="D1" s="135"/>
      <c r="E1" s="135"/>
      <c r="F1" s="135"/>
      <c r="G1" s="135"/>
      <c r="H1" s="135"/>
      <c r="I1" s="135"/>
      <c r="J1" s="135"/>
    </row>
    <row r="2" spans="1:11" s="7" customFormat="1" ht="13.5" customHeight="1">
      <c r="A2" s="136">
        <f>IF('Setup &amp; Instructions'!C9="","",'Setup &amp; Instructions'!C9)</f>
      </c>
      <c r="B2" s="136"/>
      <c r="C2" s="136"/>
      <c r="D2" s="136"/>
      <c r="E2" s="136"/>
      <c r="F2" s="136"/>
      <c r="G2" s="136"/>
      <c r="H2" s="136"/>
      <c r="I2" s="136"/>
      <c r="J2" s="136"/>
      <c r="K2" s="6"/>
    </row>
    <row r="3" ht="18" customHeight="1" thickBot="1">
      <c r="A3" s="8"/>
    </row>
    <row r="4" spans="1:10" ht="27.75" customHeight="1" thickBot="1">
      <c r="A4" s="107" t="s">
        <v>4</v>
      </c>
      <c r="B4" s="108" t="s">
        <v>0</v>
      </c>
      <c r="C4" s="109" t="s">
        <v>5</v>
      </c>
      <c r="D4" s="110" t="s">
        <v>7</v>
      </c>
      <c r="E4" s="111"/>
      <c r="F4" s="110" t="s">
        <v>6</v>
      </c>
      <c r="G4" s="112"/>
      <c r="H4" s="107" t="s">
        <v>1</v>
      </c>
      <c r="I4" s="107" t="s">
        <v>2</v>
      </c>
      <c r="J4" s="107" t="s">
        <v>3</v>
      </c>
    </row>
    <row r="5" spans="1:10" ht="15" customHeight="1" thickBot="1">
      <c r="A5" s="113"/>
      <c r="B5" s="114" t="s">
        <v>29</v>
      </c>
      <c r="C5" s="115"/>
      <c r="D5" s="115"/>
      <c r="E5" s="115"/>
      <c r="F5" s="115"/>
      <c r="G5" s="115"/>
      <c r="H5" s="115"/>
      <c r="I5" s="115"/>
      <c r="J5" s="116"/>
    </row>
    <row r="6" spans="1:10" ht="6.75" customHeight="1">
      <c r="A6" s="129">
        <v>1</v>
      </c>
      <c r="B6" s="132" t="s">
        <v>90</v>
      </c>
      <c r="C6" s="9"/>
      <c r="D6" s="10"/>
      <c r="E6" s="10"/>
      <c r="F6" s="10"/>
      <c r="G6" s="11"/>
      <c r="H6" s="126">
        <f>IF(K10=1,K7,IF(K10=101,K7,""))</f>
      </c>
      <c r="I6" s="126">
        <f>IF(K10=11,L7,"")</f>
      </c>
      <c r="J6" s="126">
        <f>IF(K10=111,M7,"")</f>
      </c>
    </row>
    <row r="7" spans="1:13" ht="15" customHeight="1">
      <c r="A7" s="130"/>
      <c r="B7" s="133"/>
      <c r="C7" s="12" t="s">
        <v>118</v>
      </c>
      <c r="D7" s="1"/>
      <c r="E7" s="13"/>
      <c r="F7" s="13"/>
      <c r="G7" s="14"/>
      <c r="H7" s="127"/>
      <c r="I7" s="127"/>
      <c r="J7" s="127"/>
      <c r="K7" s="6">
        <v>50</v>
      </c>
      <c r="L7" s="7">
        <v>100</v>
      </c>
      <c r="M7" s="7">
        <v>200</v>
      </c>
    </row>
    <row r="8" spans="1:13" ht="15" customHeight="1">
      <c r="A8" s="130"/>
      <c r="B8" s="133"/>
      <c r="C8" s="12" t="s">
        <v>73</v>
      </c>
      <c r="D8" s="1"/>
      <c r="E8" s="13"/>
      <c r="F8" s="13"/>
      <c r="G8" s="14"/>
      <c r="H8" s="127"/>
      <c r="I8" s="127"/>
      <c r="J8" s="127"/>
      <c r="L8" s="7">
        <v>6</v>
      </c>
      <c r="M8" s="92"/>
    </row>
    <row r="9" spans="1:10" ht="15" customHeight="1">
      <c r="A9" s="130"/>
      <c r="B9" s="133"/>
      <c r="C9" s="12" t="s">
        <v>9</v>
      </c>
      <c r="D9" s="1"/>
      <c r="E9" s="13"/>
      <c r="F9" s="13"/>
      <c r="G9" s="14"/>
      <c r="H9" s="127"/>
      <c r="I9" s="127"/>
      <c r="J9" s="127"/>
    </row>
    <row r="10" spans="1:11" ht="15" customHeight="1">
      <c r="A10" s="130"/>
      <c r="B10" s="133"/>
      <c r="C10" s="12" t="s">
        <v>10</v>
      </c>
      <c r="D10" s="1"/>
      <c r="E10" s="13"/>
      <c r="F10" s="13"/>
      <c r="G10" s="14"/>
      <c r="H10" s="127"/>
      <c r="I10" s="127"/>
      <c r="J10" s="127"/>
      <c r="K10" s="6">
        <f>IF(D7="",0,1)+IF(F15=L8,10,0)+IF(D8="",0,100)</f>
        <v>0</v>
      </c>
    </row>
    <row r="11" spans="1:10" ht="15" customHeight="1">
      <c r="A11" s="130"/>
      <c r="B11" s="133"/>
      <c r="C11" s="12" t="s">
        <v>11</v>
      </c>
      <c r="D11" s="1"/>
      <c r="E11" s="13"/>
      <c r="F11" s="13"/>
      <c r="G11" s="14"/>
      <c r="H11" s="127"/>
      <c r="I11" s="127"/>
      <c r="J11" s="127"/>
    </row>
    <row r="12" spans="1:10" ht="15" customHeight="1">
      <c r="A12" s="130"/>
      <c r="B12" s="133"/>
      <c r="C12" s="12" t="s">
        <v>12</v>
      </c>
      <c r="D12" s="1"/>
      <c r="E12" s="13"/>
      <c r="F12" s="13"/>
      <c r="G12" s="14"/>
      <c r="H12" s="127"/>
      <c r="I12" s="127"/>
      <c r="J12" s="127"/>
    </row>
    <row r="13" spans="1:10" ht="15" customHeight="1">
      <c r="A13" s="130"/>
      <c r="B13" s="133"/>
      <c r="C13" s="12" t="s">
        <v>13</v>
      </c>
      <c r="D13" s="1"/>
      <c r="E13" s="13"/>
      <c r="F13" s="13"/>
      <c r="G13" s="14"/>
      <c r="H13" s="127"/>
      <c r="I13" s="127"/>
      <c r="J13" s="127"/>
    </row>
    <row r="14" spans="1:10" ht="15" customHeight="1">
      <c r="A14" s="130"/>
      <c r="B14" s="133"/>
      <c r="C14" s="12" t="s">
        <v>14</v>
      </c>
      <c r="D14" s="1"/>
      <c r="E14" s="13"/>
      <c r="F14" s="13"/>
      <c r="G14" s="14"/>
      <c r="H14" s="127"/>
      <c r="I14" s="127"/>
      <c r="J14" s="127"/>
    </row>
    <row r="15" spans="1:10" ht="15" customHeight="1">
      <c r="A15" s="130"/>
      <c r="B15" s="133"/>
      <c r="C15" s="12" t="s">
        <v>8</v>
      </c>
      <c r="D15" s="15"/>
      <c r="E15" s="13"/>
      <c r="F15" s="16">
        <f>IF(D9="",0,1)+IF(D10="",0,1)+IF(D11="",0,1)+IF(D12="",0,1)+IF(D13="",0,1)+IF(D14="",0,1)</f>
        <v>0</v>
      </c>
      <c r="G15" s="14"/>
      <c r="H15" s="127"/>
      <c r="I15" s="127"/>
      <c r="J15" s="127"/>
    </row>
    <row r="16" spans="1:10" ht="6.75" customHeight="1" thickBot="1">
      <c r="A16" s="131"/>
      <c r="B16" s="134"/>
      <c r="C16" s="17"/>
      <c r="D16" s="18"/>
      <c r="E16" s="18"/>
      <c r="F16" s="18"/>
      <c r="G16" s="19"/>
      <c r="H16" s="128"/>
      <c r="I16" s="128"/>
      <c r="J16" s="128"/>
    </row>
    <row r="17" spans="1:10" ht="15" customHeight="1" thickBot="1">
      <c r="A17" s="113"/>
      <c r="B17" s="114" t="s">
        <v>30</v>
      </c>
      <c r="C17" s="115"/>
      <c r="D17" s="115"/>
      <c r="E17" s="115"/>
      <c r="F17" s="115"/>
      <c r="G17" s="115"/>
      <c r="H17" s="115"/>
      <c r="I17" s="115"/>
      <c r="J17" s="116"/>
    </row>
    <row r="18" spans="1:10" ht="6.75" customHeight="1">
      <c r="A18" s="129">
        <v>2</v>
      </c>
      <c r="B18" s="132" t="s">
        <v>149</v>
      </c>
      <c r="C18" s="9"/>
      <c r="D18" s="10"/>
      <c r="E18" s="10"/>
      <c r="F18" s="10"/>
      <c r="G18" s="11"/>
      <c r="H18" s="126">
        <f>IF(K22=1,K19,"")</f>
      </c>
      <c r="I18" s="126">
        <f>IF(K22=11,L19,"")</f>
      </c>
      <c r="J18" s="126">
        <f>IF(K22=111,M19,"")</f>
      </c>
    </row>
    <row r="19" spans="1:13" ht="15" customHeight="1">
      <c r="A19" s="130"/>
      <c r="B19" s="137"/>
      <c r="C19" s="35" t="s">
        <v>119</v>
      </c>
      <c r="D19" s="1"/>
      <c r="E19" s="20"/>
      <c r="F19" s="20"/>
      <c r="G19" s="21"/>
      <c r="H19" s="127"/>
      <c r="I19" s="127"/>
      <c r="J19" s="127"/>
      <c r="K19" s="6">
        <v>100</v>
      </c>
      <c r="L19" s="7">
        <v>200</v>
      </c>
      <c r="M19" s="7">
        <v>300</v>
      </c>
    </row>
    <row r="20" spans="1:13" ht="15" customHeight="1">
      <c r="A20" s="130"/>
      <c r="B20" s="133"/>
      <c r="C20" s="35" t="s">
        <v>91</v>
      </c>
      <c r="D20" s="2"/>
      <c r="E20" s="13"/>
      <c r="F20" s="13"/>
      <c r="G20" s="14"/>
      <c r="H20" s="127"/>
      <c r="I20" s="127"/>
      <c r="J20" s="127"/>
      <c r="K20" s="93"/>
      <c r="L20" s="7">
        <v>0.05</v>
      </c>
      <c r="M20" s="7">
        <v>0.1</v>
      </c>
    </row>
    <row r="21" spans="1:13" ht="15" customHeight="1">
      <c r="A21" s="130"/>
      <c r="B21" s="133"/>
      <c r="C21" s="35" t="s">
        <v>92</v>
      </c>
      <c r="D21" s="2"/>
      <c r="E21" s="13"/>
      <c r="F21" s="13"/>
      <c r="G21" s="14"/>
      <c r="H21" s="127"/>
      <c r="I21" s="127"/>
      <c r="J21" s="127"/>
      <c r="K21" s="6">
        <v>1</v>
      </c>
      <c r="L21" s="7">
        <v>10</v>
      </c>
      <c r="M21" s="7">
        <v>15</v>
      </c>
    </row>
    <row r="22" spans="1:11" ht="15" customHeight="1">
      <c r="A22" s="130"/>
      <c r="B22" s="133"/>
      <c r="C22" s="12" t="s">
        <v>93</v>
      </c>
      <c r="D22" s="2"/>
      <c r="E22" s="13"/>
      <c r="F22" s="13"/>
      <c r="G22" s="14"/>
      <c r="H22" s="127"/>
      <c r="I22" s="127"/>
      <c r="J22" s="127"/>
      <c r="K22" s="6">
        <f>IF(AND(D19&lt;&gt;"",D22+D23&gt;=K21),1,0)+IF(OR(F26&gt;=L20,F25&gt;=L21),10,0)+IF(OR(F26&gt;=M20,AND(F25&gt;=M21,F26&gt;0)),100,0)</f>
        <v>0</v>
      </c>
    </row>
    <row r="23" spans="1:10" ht="15" customHeight="1">
      <c r="A23" s="130"/>
      <c r="B23" s="133"/>
      <c r="C23" s="76" t="s">
        <v>20</v>
      </c>
      <c r="D23" s="2"/>
      <c r="E23" s="13"/>
      <c r="F23" s="13"/>
      <c r="G23" s="14"/>
      <c r="H23" s="127"/>
      <c r="I23" s="127"/>
      <c r="J23" s="127"/>
    </row>
    <row r="24" spans="1:10" ht="15" customHeight="1">
      <c r="A24" s="130"/>
      <c r="B24" s="133"/>
      <c r="C24" s="7" t="s">
        <v>74</v>
      </c>
      <c r="D24" s="2"/>
      <c r="E24" s="13"/>
      <c r="F24" s="13"/>
      <c r="G24" s="14"/>
      <c r="H24" s="127"/>
      <c r="I24" s="127"/>
      <c r="J24" s="127"/>
    </row>
    <row r="25" spans="1:10" ht="15" customHeight="1">
      <c r="A25" s="130"/>
      <c r="B25" s="133"/>
      <c r="C25" s="7" t="s">
        <v>15</v>
      </c>
      <c r="D25" s="15"/>
      <c r="E25" s="13"/>
      <c r="F25" s="16">
        <f>IF(D21+D22+D23-D24&lt;0,0,D21+D22+D23-D24)</f>
        <v>0</v>
      </c>
      <c r="G25" s="14"/>
      <c r="H25" s="127"/>
      <c r="I25" s="127"/>
      <c r="J25" s="127"/>
    </row>
    <row r="26" spans="1:10" ht="15" customHeight="1">
      <c r="A26" s="130"/>
      <c r="B26" s="133"/>
      <c r="C26" s="7" t="s">
        <v>16</v>
      </c>
      <c r="E26" s="13"/>
      <c r="F26" s="22">
        <f>IF(D20=0,0,F25/D20-1)</f>
        <v>0</v>
      </c>
      <c r="G26" s="14"/>
      <c r="H26" s="127"/>
      <c r="I26" s="127"/>
      <c r="J26" s="127"/>
    </row>
    <row r="27" spans="1:10" ht="6.75" customHeight="1" thickBot="1">
      <c r="A27" s="131"/>
      <c r="B27" s="134"/>
      <c r="C27" s="17"/>
      <c r="D27" s="18"/>
      <c r="E27" s="18"/>
      <c r="F27" s="18"/>
      <c r="G27" s="19"/>
      <c r="H27" s="128"/>
      <c r="I27" s="128"/>
      <c r="J27" s="128"/>
    </row>
    <row r="28" spans="1:10" ht="6.75" customHeight="1">
      <c r="A28" s="129">
        <v>3</v>
      </c>
      <c r="B28" s="132" t="s">
        <v>33</v>
      </c>
      <c r="C28" s="9"/>
      <c r="D28" s="10"/>
      <c r="E28" s="10"/>
      <c r="F28" s="10"/>
      <c r="G28" s="11"/>
      <c r="H28" s="126">
        <f>IF(K32=1,K29,IF(K32=101,K29,""))</f>
      </c>
      <c r="I28" s="126">
        <f>IF(K32=11,L29,"")</f>
      </c>
      <c r="J28" s="126">
        <f>IF(K32=111,M29,"")</f>
      </c>
    </row>
    <row r="29" spans="1:14" s="27" customFormat="1" ht="15" customHeight="1">
      <c r="A29" s="130"/>
      <c r="B29" s="133"/>
      <c r="C29" s="23" t="s">
        <v>64</v>
      </c>
      <c r="D29" s="3"/>
      <c r="E29" s="25"/>
      <c r="F29" s="25"/>
      <c r="G29" s="26"/>
      <c r="H29" s="127"/>
      <c r="I29" s="127"/>
      <c r="J29" s="127"/>
      <c r="K29" s="6">
        <v>50</v>
      </c>
      <c r="L29" s="7">
        <v>100</v>
      </c>
      <c r="M29" s="7">
        <v>200</v>
      </c>
      <c r="N29" s="28"/>
    </row>
    <row r="30" spans="1:14" s="27" customFormat="1" ht="15" customHeight="1">
      <c r="A30" s="130"/>
      <c r="B30" s="133"/>
      <c r="C30" s="28" t="s">
        <v>15</v>
      </c>
      <c r="D30" s="29"/>
      <c r="E30" s="25"/>
      <c r="F30" s="16">
        <f>F25</f>
        <v>0</v>
      </c>
      <c r="G30" s="26"/>
      <c r="H30" s="127"/>
      <c r="I30" s="127"/>
      <c r="J30" s="127"/>
      <c r="K30" s="7">
        <v>0.5</v>
      </c>
      <c r="L30" s="7">
        <v>0.6</v>
      </c>
      <c r="M30" s="7">
        <v>0.75</v>
      </c>
      <c r="N30" s="28"/>
    </row>
    <row r="31" spans="1:14" s="27" customFormat="1" ht="15" customHeight="1">
      <c r="A31" s="130"/>
      <c r="B31" s="133"/>
      <c r="C31" s="33" t="s">
        <v>94</v>
      </c>
      <c r="D31" s="2"/>
      <c r="E31" s="25"/>
      <c r="F31" s="25"/>
      <c r="G31" s="26"/>
      <c r="H31" s="127"/>
      <c r="I31" s="127"/>
      <c r="J31" s="127"/>
      <c r="K31" s="7">
        <v>0</v>
      </c>
      <c r="L31" s="7"/>
      <c r="M31" s="7"/>
      <c r="N31" s="28"/>
    </row>
    <row r="32" spans="1:14" s="27" customFormat="1" ht="15" customHeight="1">
      <c r="A32" s="130"/>
      <c r="B32" s="133"/>
      <c r="C32" s="28" t="s">
        <v>17</v>
      </c>
      <c r="D32" s="29"/>
      <c r="E32" s="25"/>
      <c r="F32" s="16">
        <f>IF(F30-D31&lt;0,0,F30-D31)</f>
        <v>0</v>
      </c>
      <c r="G32" s="26"/>
      <c r="H32" s="127"/>
      <c r="I32" s="127"/>
      <c r="J32" s="127"/>
      <c r="K32" s="6">
        <f>IF(F34&gt;=K30,1,IF(F35&gt;0,1,0))+IF(F34&gt;=L30,10,)+IF(F34&gt;=M30,100)</f>
        <v>0</v>
      </c>
      <c r="L32" s="7"/>
      <c r="M32" s="7"/>
      <c r="N32" s="28"/>
    </row>
    <row r="33" spans="1:14" s="27" customFormat="1" ht="15" customHeight="1">
      <c r="A33" s="130"/>
      <c r="B33" s="133"/>
      <c r="C33" s="28" t="s">
        <v>18</v>
      </c>
      <c r="D33" s="2"/>
      <c r="E33" s="25"/>
      <c r="F33" s="30"/>
      <c r="G33" s="26"/>
      <c r="H33" s="127"/>
      <c r="I33" s="127"/>
      <c r="J33" s="127"/>
      <c r="K33" s="6"/>
      <c r="L33" s="28"/>
      <c r="M33" s="28"/>
      <c r="N33" s="28"/>
    </row>
    <row r="34" spans="1:14" s="27" customFormat="1" ht="15" customHeight="1">
      <c r="A34" s="130"/>
      <c r="B34" s="133"/>
      <c r="C34" s="31" t="s">
        <v>19</v>
      </c>
      <c r="D34" s="30"/>
      <c r="E34" s="25"/>
      <c r="F34" s="24">
        <f>IF(F32=0,0,IF(D33&gt;F32,1,D33/F32))</f>
        <v>0</v>
      </c>
      <c r="G34" s="26"/>
      <c r="H34" s="127"/>
      <c r="I34" s="127"/>
      <c r="J34" s="127"/>
      <c r="K34" s="6"/>
      <c r="L34" s="28"/>
      <c r="M34" s="28"/>
      <c r="N34" s="28"/>
    </row>
    <row r="35" spans="1:14" s="27" customFormat="1" ht="15" customHeight="1">
      <c r="A35" s="130"/>
      <c r="B35" s="133"/>
      <c r="C35" s="31" t="s">
        <v>21</v>
      </c>
      <c r="D35" s="30"/>
      <c r="E35" s="25"/>
      <c r="F35" s="32">
        <f>IF(D29="",0,F34-D29)</f>
        <v>0</v>
      </c>
      <c r="G35" s="26"/>
      <c r="H35" s="127"/>
      <c r="I35" s="127"/>
      <c r="J35" s="127"/>
      <c r="K35" s="6"/>
      <c r="L35" s="28"/>
      <c r="M35" s="28"/>
      <c r="N35" s="28"/>
    </row>
    <row r="36" spans="1:10" ht="6.75" customHeight="1" thickBot="1">
      <c r="A36" s="131"/>
      <c r="B36" s="134"/>
      <c r="C36" s="17"/>
      <c r="D36" s="18"/>
      <c r="E36" s="18"/>
      <c r="F36" s="18"/>
      <c r="G36" s="19"/>
      <c r="H36" s="128"/>
      <c r="I36" s="128"/>
      <c r="J36" s="128"/>
    </row>
    <row r="37" spans="1:11" ht="15" customHeight="1" thickBot="1">
      <c r="A37" s="113"/>
      <c r="B37" s="114" t="s">
        <v>32</v>
      </c>
      <c r="C37" s="115"/>
      <c r="D37" s="115"/>
      <c r="E37" s="115"/>
      <c r="F37" s="115"/>
      <c r="G37" s="115"/>
      <c r="H37" s="115"/>
      <c r="I37" s="115"/>
      <c r="J37" s="116"/>
      <c r="K37" s="7"/>
    </row>
    <row r="38" spans="1:10" ht="6.75" customHeight="1">
      <c r="A38" s="129">
        <v>4</v>
      </c>
      <c r="B38" s="132" t="s">
        <v>150</v>
      </c>
      <c r="C38" s="9"/>
      <c r="D38" s="10"/>
      <c r="E38" s="10"/>
      <c r="F38" s="10"/>
      <c r="G38" s="11"/>
      <c r="H38" s="126">
        <f>IF(K42=1,K39,"")</f>
      </c>
      <c r="I38" s="126">
        <f>IF(K42=11,L39,"")</f>
      </c>
      <c r="J38" s="126">
        <f>IF(K42=111,M39,"")</f>
      </c>
    </row>
    <row r="39" spans="1:14" ht="14.25" customHeight="1">
      <c r="A39" s="130"/>
      <c r="B39" s="133"/>
      <c r="C39" s="12" t="s">
        <v>156</v>
      </c>
      <c r="D39" s="98"/>
      <c r="E39" s="13"/>
      <c r="F39" s="13"/>
      <c r="G39" s="14"/>
      <c r="H39" s="127"/>
      <c r="I39" s="127"/>
      <c r="J39" s="127"/>
      <c r="K39" s="6">
        <v>50</v>
      </c>
      <c r="L39" s="7">
        <v>100</v>
      </c>
      <c r="M39" s="7">
        <v>200</v>
      </c>
      <c r="N39" s="94"/>
    </row>
    <row r="40" spans="1:13" ht="15">
      <c r="A40" s="130"/>
      <c r="B40" s="133"/>
      <c r="C40" s="28" t="s">
        <v>15</v>
      </c>
      <c r="D40" s="30"/>
      <c r="E40" s="25"/>
      <c r="F40" s="16">
        <f>F25</f>
        <v>0</v>
      </c>
      <c r="G40" s="14"/>
      <c r="H40" s="127"/>
      <c r="I40" s="127"/>
      <c r="J40" s="127"/>
      <c r="K40" s="7">
        <v>4</v>
      </c>
      <c r="L40" s="7">
        <v>5</v>
      </c>
      <c r="M40" s="7">
        <v>6</v>
      </c>
    </row>
    <row r="41" spans="1:13" ht="15">
      <c r="A41" s="130"/>
      <c r="B41" s="133"/>
      <c r="C41" s="33" t="s">
        <v>157</v>
      </c>
      <c r="D41" s="2"/>
      <c r="E41" s="25"/>
      <c r="F41" s="30"/>
      <c r="G41" s="14"/>
      <c r="H41" s="127"/>
      <c r="I41" s="127"/>
      <c r="J41" s="127"/>
      <c r="K41" s="5"/>
      <c r="L41" s="7">
        <v>0.5</v>
      </c>
      <c r="M41" s="7">
        <v>0.5</v>
      </c>
    </row>
    <row r="42" spans="1:11" ht="15">
      <c r="A42" s="130"/>
      <c r="B42" s="133"/>
      <c r="C42" s="31" t="s">
        <v>158</v>
      </c>
      <c r="D42" s="30"/>
      <c r="E42" s="25"/>
      <c r="F42" s="24">
        <f>IF(F40=0,0,IF(D41&gt;F40,1,D41/F40))</f>
        <v>0</v>
      </c>
      <c r="G42" s="14"/>
      <c r="H42" s="127"/>
      <c r="I42" s="127"/>
      <c r="J42" s="127"/>
      <c r="K42" s="6">
        <f>IF(AND(N39=TRUE,F49&gt;=K40),1,0)+IF(AND(F42&gt;=L41,F49&gt;=L40),10,0)+IF(AND(F42&gt;=M41,F49&gt;=M40),100,0)</f>
        <v>0</v>
      </c>
    </row>
    <row r="43" spans="1:10" ht="15">
      <c r="A43" s="130"/>
      <c r="B43" s="133"/>
      <c r="C43" s="35" t="s">
        <v>95</v>
      </c>
      <c r="D43" s="1"/>
      <c r="E43" s="13"/>
      <c r="F43" s="13"/>
      <c r="G43" s="14"/>
      <c r="H43" s="127"/>
      <c r="I43" s="127"/>
      <c r="J43" s="127"/>
    </row>
    <row r="44" spans="1:10" ht="15">
      <c r="A44" s="130"/>
      <c r="B44" s="133"/>
      <c r="C44" s="35" t="s">
        <v>96</v>
      </c>
      <c r="D44" s="1"/>
      <c r="E44" s="13"/>
      <c r="F44" s="13"/>
      <c r="G44" s="14"/>
      <c r="H44" s="127"/>
      <c r="I44" s="127"/>
      <c r="J44" s="127"/>
    </row>
    <row r="45" spans="1:10" ht="15">
      <c r="A45" s="130"/>
      <c r="B45" s="133"/>
      <c r="C45" s="35" t="s">
        <v>97</v>
      </c>
      <c r="D45" s="1"/>
      <c r="E45" s="13"/>
      <c r="F45" s="13"/>
      <c r="G45" s="14"/>
      <c r="H45" s="127"/>
      <c r="I45" s="127"/>
      <c r="J45" s="127"/>
    </row>
    <row r="46" spans="1:10" ht="15">
      <c r="A46" s="130"/>
      <c r="B46" s="133"/>
      <c r="C46" s="35" t="s">
        <v>98</v>
      </c>
      <c r="D46" s="1"/>
      <c r="E46" s="13"/>
      <c r="F46" s="13"/>
      <c r="G46" s="14"/>
      <c r="H46" s="127"/>
      <c r="I46" s="127"/>
      <c r="J46" s="127"/>
    </row>
    <row r="47" spans="1:10" ht="15">
      <c r="A47" s="130"/>
      <c r="B47" s="133"/>
      <c r="C47" s="35" t="s">
        <v>99</v>
      </c>
      <c r="D47" s="1"/>
      <c r="E47" s="13"/>
      <c r="F47" s="13"/>
      <c r="G47" s="14"/>
      <c r="H47" s="127"/>
      <c r="I47" s="127"/>
      <c r="J47" s="127"/>
    </row>
    <row r="48" spans="1:10" ht="15">
      <c r="A48" s="130"/>
      <c r="B48" s="133"/>
      <c r="C48" s="35" t="s">
        <v>100</v>
      </c>
      <c r="D48" s="1"/>
      <c r="E48" s="13"/>
      <c r="F48" s="13"/>
      <c r="G48" s="14"/>
      <c r="H48" s="127"/>
      <c r="I48" s="127"/>
      <c r="J48" s="127"/>
    </row>
    <row r="49" spans="1:10" ht="15">
      <c r="A49" s="130"/>
      <c r="B49" s="133"/>
      <c r="C49" s="12" t="s">
        <v>116</v>
      </c>
      <c r="D49" s="15"/>
      <c r="E49" s="13"/>
      <c r="F49" s="16">
        <f>IF(D43="",0,1)+IF(D44="",0,1)+IF(D45="",0,1)+IF(D46="",0,1)+IF(D47="",0,1)+IF(D48="",0,1)</f>
        <v>0</v>
      </c>
      <c r="G49" s="14"/>
      <c r="H49" s="127"/>
      <c r="I49" s="127"/>
      <c r="J49" s="127"/>
    </row>
    <row r="50" spans="1:10" ht="6.75" customHeight="1" thickBot="1">
      <c r="A50" s="131"/>
      <c r="B50" s="134"/>
      <c r="C50" s="17"/>
      <c r="D50" s="18"/>
      <c r="E50" s="18"/>
      <c r="F50" s="18"/>
      <c r="G50" s="19"/>
      <c r="H50" s="128"/>
      <c r="I50" s="128"/>
      <c r="J50" s="128"/>
    </row>
    <row r="51" spans="1:10" ht="6.75" customHeight="1">
      <c r="A51" s="129">
        <v>5</v>
      </c>
      <c r="B51" s="132" t="s">
        <v>151</v>
      </c>
      <c r="C51" s="9"/>
      <c r="D51" s="10"/>
      <c r="E51" s="10"/>
      <c r="F51" s="10"/>
      <c r="G51" s="11"/>
      <c r="H51" s="126">
        <f>IF(OR(K55=1,K55=101),K52,"")</f>
      </c>
      <c r="I51" s="126">
        <f>IF(K55=11,L52,"")</f>
      </c>
      <c r="J51" s="126">
        <f>IF(K55=111,M52,"")</f>
      </c>
    </row>
    <row r="52" spans="1:14" ht="15">
      <c r="A52" s="130"/>
      <c r="B52" s="137"/>
      <c r="C52" s="12" t="s">
        <v>159</v>
      </c>
      <c r="D52" s="20"/>
      <c r="E52" s="20"/>
      <c r="F52" s="20"/>
      <c r="G52" s="21"/>
      <c r="H52" s="127"/>
      <c r="I52" s="127"/>
      <c r="J52" s="127"/>
      <c r="K52" s="6">
        <v>50</v>
      </c>
      <c r="L52" s="7">
        <v>100</v>
      </c>
      <c r="M52" s="7">
        <v>200</v>
      </c>
      <c r="N52" s="94"/>
    </row>
    <row r="53" spans="1:14" ht="15">
      <c r="A53" s="130"/>
      <c r="B53" s="137"/>
      <c r="C53" s="12" t="s">
        <v>160</v>
      </c>
      <c r="D53" s="20"/>
      <c r="E53" s="20"/>
      <c r="F53" s="20"/>
      <c r="G53" s="21"/>
      <c r="H53" s="127"/>
      <c r="I53" s="127"/>
      <c r="J53" s="127"/>
      <c r="K53" s="7"/>
      <c r="L53" s="7">
        <v>6</v>
      </c>
      <c r="M53" s="7">
        <v>6</v>
      </c>
      <c r="N53" s="94"/>
    </row>
    <row r="54" spans="1:14" ht="15">
      <c r="A54" s="130"/>
      <c r="B54" s="137"/>
      <c r="C54" s="12" t="s">
        <v>161</v>
      </c>
      <c r="D54" s="20"/>
      <c r="E54" s="20"/>
      <c r="F54" s="20"/>
      <c r="G54" s="21"/>
      <c r="H54" s="127"/>
      <c r="I54" s="127"/>
      <c r="J54" s="127"/>
      <c r="K54" s="5"/>
      <c r="N54" s="94"/>
    </row>
    <row r="55" spans="1:14" ht="15">
      <c r="A55" s="130"/>
      <c r="B55" s="137"/>
      <c r="C55" s="12" t="s">
        <v>162</v>
      </c>
      <c r="D55" s="20"/>
      <c r="E55" s="20"/>
      <c r="F55" s="20"/>
      <c r="G55" s="21"/>
      <c r="H55" s="127"/>
      <c r="I55" s="127"/>
      <c r="J55" s="127"/>
      <c r="K55" s="6">
        <f>IF(AND(N52=TRUE,N53=TRUE,N54=TRUE,N55=TRUE),1,0)+IF(AND(D56&lt;&gt;"",F63&gt;=L53),10,0)+IF(AND(F64&gt;0,D65&gt;=F64),100,0)</f>
        <v>0</v>
      </c>
      <c r="N55" s="94"/>
    </row>
    <row r="56" spans="1:10" ht="15">
      <c r="A56" s="130"/>
      <c r="B56" s="137"/>
      <c r="C56" s="35" t="s">
        <v>163</v>
      </c>
      <c r="D56" s="1"/>
      <c r="E56" s="20"/>
      <c r="F56" s="20"/>
      <c r="G56" s="21"/>
      <c r="H56" s="127"/>
      <c r="I56" s="127"/>
      <c r="J56" s="127"/>
    </row>
    <row r="57" spans="1:10" ht="15">
      <c r="A57" s="130"/>
      <c r="B57" s="137"/>
      <c r="C57" s="35" t="s">
        <v>164</v>
      </c>
      <c r="D57" s="1"/>
      <c r="E57" s="13"/>
      <c r="F57" s="13"/>
      <c r="G57" s="21"/>
      <c r="H57" s="127"/>
      <c r="I57" s="127"/>
      <c r="J57" s="127"/>
    </row>
    <row r="58" spans="1:10" ht="15">
      <c r="A58" s="130"/>
      <c r="B58" s="137"/>
      <c r="C58" s="35" t="s">
        <v>165</v>
      </c>
      <c r="D58" s="1"/>
      <c r="E58" s="13"/>
      <c r="F58" s="13"/>
      <c r="G58" s="21"/>
      <c r="H58" s="127"/>
      <c r="I58" s="127"/>
      <c r="J58" s="127"/>
    </row>
    <row r="59" spans="1:10" ht="15">
      <c r="A59" s="130"/>
      <c r="B59" s="137"/>
      <c r="C59" s="35" t="s">
        <v>166</v>
      </c>
      <c r="D59" s="1"/>
      <c r="E59" s="13"/>
      <c r="F59" s="13"/>
      <c r="G59" s="21"/>
      <c r="H59" s="127"/>
      <c r="I59" s="127"/>
      <c r="J59" s="127"/>
    </row>
    <row r="60" spans="1:10" ht="15">
      <c r="A60" s="130"/>
      <c r="B60" s="137"/>
      <c r="C60" s="35" t="s">
        <v>167</v>
      </c>
      <c r="D60" s="1"/>
      <c r="E60" s="13"/>
      <c r="F60" s="13"/>
      <c r="G60" s="21"/>
      <c r="H60" s="127"/>
      <c r="I60" s="127"/>
      <c r="J60" s="127"/>
    </row>
    <row r="61" spans="1:10" ht="15">
      <c r="A61" s="130"/>
      <c r="B61" s="137"/>
      <c r="C61" s="35" t="s">
        <v>168</v>
      </c>
      <c r="D61" s="1"/>
      <c r="E61" s="13"/>
      <c r="F61" s="13"/>
      <c r="G61" s="21"/>
      <c r="H61" s="127"/>
      <c r="I61" s="127"/>
      <c r="J61" s="127"/>
    </row>
    <row r="62" spans="1:10" ht="15">
      <c r="A62" s="130"/>
      <c r="B62" s="137"/>
      <c r="C62" s="35" t="s">
        <v>169</v>
      </c>
      <c r="D62" s="1"/>
      <c r="E62" s="13"/>
      <c r="F62" s="13"/>
      <c r="G62" s="21"/>
      <c r="H62" s="127"/>
      <c r="I62" s="127"/>
      <c r="J62" s="127"/>
    </row>
    <row r="63" spans="1:10" ht="15">
      <c r="A63" s="130"/>
      <c r="B63" s="137"/>
      <c r="C63" s="12" t="s">
        <v>170</v>
      </c>
      <c r="D63" s="15"/>
      <c r="E63" s="13"/>
      <c r="F63" s="16">
        <f>IF(D57="",0,1)+IF(D58="",0,1)+IF(D59="",0,1)+IF(D60="",0,1)+IF(D61="",0,1)+IF(D62="",0,1)</f>
        <v>0</v>
      </c>
      <c r="G63" s="21"/>
      <c r="H63" s="127"/>
      <c r="I63" s="127"/>
      <c r="J63" s="127"/>
    </row>
    <row r="64" spans="1:10" ht="15">
      <c r="A64" s="130"/>
      <c r="B64" s="137"/>
      <c r="C64" s="33" t="s">
        <v>117</v>
      </c>
      <c r="D64" s="30"/>
      <c r="E64" s="25"/>
      <c r="F64" s="16">
        <f>F49</f>
        <v>0</v>
      </c>
      <c r="G64" s="21"/>
      <c r="H64" s="127"/>
      <c r="I64" s="127"/>
      <c r="J64" s="127"/>
    </row>
    <row r="65" spans="1:10" ht="15">
      <c r="A65" s="130"/>
      <c r="B65" s="133"/>
      <c r="C65" s="33" t="s">
        <v>101</v>
      </c>
      <c r="D65" s="2"/>
      <c r="E65" s="13"/>
      <c r="F65" s="13"/>
      <c r="G65" s="26"/>
      <c r="H65" s="127"/>
      <c r="I65" s="127"/>
      <c r="J65" s="127"/>
    </row>
    <row r="66" spans="1:10" ht="6.75" customHeight="1" thickBot="1">
      <c r="A66" s="131"/>
      <c r="B66" s="134"/>
      <c r="C66" s="17"/>
      <c r="D66" s="18"/>
      <c r="E66" s="18"/>
      <c r="F66" s="18"/>
      <c r="G66" s="19"/>
      <c r="H66" s="128"/>
      <c r="I66" s="128"/>
      <c r="J66" s="128"/>
    </row>
    <row r="67" spans="1:10" ht="6.75" customHeight="1">
      <c r="A67" s="129">
        <v>6</v>
      </c>
      <c r="B67" s="139" t="s">
        <v>152</v>
      </c>
      <c r="C67" s="97"/>
      <c r="D67" s="20"/>
      <c r="E67" s="20"/>
      <c r="F67" s="20"/>
      <c r="G67" s="14"/>
      <c r="H67" s="126">
        <f>IF(OR(K71=1,K71=101),K68,"")</f>
      </c>
      <c r="I67" s="126">
        <f>IF(K71=11,L68,"")</f>
      </c>
      <c r="J67" s="126">
        <f>IF(K71=111,M68,"")</f>
      </c>
    </row>
    <row r="68" spans="1:14" ht="14.25" customHeight="1">
      <c r="A68" s="130"/>
      <c r="B68" s="133"/>
      <c r="C68" s="12" t="s">
        <v>174</v>
      </c>
      <c r="D68" s="20"/>
      <c r="E68" s="20"/>
      <c r="F68" s="20"/>
      <c r="G68" s="14"/>
      <c r="H68" s="127"/>
      <c r="I68" s="127"/>
      <c r="J68" s="127"/>
      <c r="K68" s="6">
        <v>50</v>
      </c>
      <c r="L68" s="7">
        <v>100</v>
      </c>
      <c r="M68" s="7">
        <v>200</v>
      </c>
      <c r="N68" s="94" t="b">
        <v>0</v>
      </c>
    </row>
    <row r="69" spans="1:14" ht="14.25" customHeight="1">
      <c r="A69" s="130"/>
      <c r="B69" s="133"/>
      <c r="C69" s="12" t="s">
        <v>173</v>
      </c>
      <c r="D69" s="20"/>
      <c r="E69" s="20"/>
      <c r="F69" s="20"/>
      <c r="G69" s="14"/>
      <c r="H69" s="127"/>
      <c r="I69" s="127"/>
      <c r="J69" s="127"/>
      <c r="K69" s="7">
        <v>1</v>
      </c>
      <c r="M69" s="7">
        <v>1</v>
      </c>
      <c r="N69" s="94"/>
    </row>
    <row r="70" spans="1:11" ht="14.25" customHeight="1">
      <c r="A70" s="130"/>
      <c r="B70" s="133"/>
      <c r="C70" s="33" t="s">
        <v>171</v>
      </c>
      <c r="D70" s="2"/>
      <c r="E70" s="13"/>
      <c r="F70" s="13"/>
      <c r="G70" s="14"/>
      <c r="H70" s="127"/>
      <c r="I70" s="127"/>
      <c r="J70" s="127"/>
      <c r="K70" s="5"/>
    </row>
    <row r="71" spans="1:11" ht="14.25" customHeight="1">
      <c r="A71" s="130"/>
      <c r="B71" s="133"/>
      <c r="C71" s="33" t="s">
        <v>172</v>
      </c>
      <c r="D71" s="2"/>
      <c r="E71" s="13"/>
      <c r="F71" s="13"/>
      <c r="G71" s="14"/>
      <c r="H71" s="127"/>
      <c r="I71" s="127"/>
      <c r="J71" s="127"/>
      <c r="K71" s="6">
        <f>IF(D70&gt;=K69,1,0)+IF(AND(N68=TRUE,N69=TRUE),10,0)+IF(D71&gt;=M69,100,0)</f>
        <v>0</v>
      </c>
    </row>
    <row r="72" spans="1:10" ht="6.75" customHeight="1" thickBot="1">
      <c r="A72" s="131"/>
      <c r="B72" s="134"/>
      <c r="C72" s="97"/>
      <c r="D72" s="20"/>
      <c r="E72" s="20"/>
      <c r="F72" s="20"/>
      <c r="G72" s="14"/>
      <c r="H72" s="128"/>
      <c r="I72" s="128"/>
      <c r="J72" s="128"/>
    </row>
    <row r="73" spans="1:10" ht="6.75" customHeight="1">
      <c r="A73" s="129">
        <v>7</v>
      </c>
      <c r="B73" s="132" t="s">
        <v>72</v>
      </c>
      <c r="C73" s="9"/>
      <c r="D73" s="10"/>
      <c r="E73" s="10"/>
      <c r="F73" s="10"/>
      <c r="G73" s="11"/>
      <c r="H73" s="126">
        <f>IF(K77=1,K74,"")</f>
      </c>
      <c r="I73" s="126">
        <f>IF(K77=11,L74,"")</f>
      </c>
      <c r="J73" s="126">
        <f>IF(K77=111,M74,"")</f>
      </c>
    </row>
    <row r="74" spans="1:14" ht="15" customHeight="1">
      <c r="A74" s="130"/>
      <c r="B74" s="133"/>
      <c r="C74" s="12" t="s">
        <v>120</v>
      </c>
      <c r="D74" s="20"/>
      <c r="E74" s="34" t="b">
        <v>1</v>
      </c>
      <c r="F74" s="13"/>
      <c r="G74" s="14"/>
      <c r="H74" s="127"/>
      <c r="I74" s="127"/>
      <c r="J74" s="127"/>
      <c r="K74" s="6">
        <v>50</v>
      </c>
      <c r="L74" s="7">
        <v>100</v>
      </c>
      <c r="M74" s="7">
        <v>200</v>
      </c>
      <c r="N74" s="94" t="b">
        <v>0</v>
      </c>
    </row>
    <row r="75" spans="1:14" ht="15">
      <c r="A75" s="130"/>
      <c r="B75" s="133"/>
      <c r="C75" s="12" t="s">
        <v>75</v>
      </c>
      <c r="D75" s="20"/>
      <c r="E75" s="34" t="b">
        <v>0</v>
      </c>
      <c r="F75" s="13"/>
      <c r="G75" s="14"/>
      <c r="H75" s="127"/>
      <c r="I75" s="127"/>
      <c r="J75" s="127"/>
      <c r="K75" s="7">
        <v>2</v>
      </c>
      <c r="L75" s="7">
        <v>3</v>
      </c>
      <c r="M75" s="7">
        <v>4</v>
      </c>
      <c r="N75" s="94" t="b">
        <v>0</v>
      </c>
    </row>
    <row r="76" spans="1:11" ht="15">
      <c r="A76" s="130"/>
      <c r="B76" s="133"/>
      <c r="C76" s="35" t="s">
        <v>22</v>
      </c>
      <c r="D76" s="1"/>
      <c r="E76" s="13"/>
      <c r="F76" s="13"/>
      <c r="G76" s="14"/>
      <c r="H76" s="127"/>
      <c r="I76" s="127"/>
      <c r="J76" s="127"/>
      <c r="K76" s="7"/>
    </row>
    <row r="77" spans="1:11" ht="15">
      <c r="A77" s="130"/>
      <c r="B77" s="133"/>
      <c r="C77" s="35" t="s">
        <v>23</v>
      </c>
      <c r="D77" s="1"/>
      <c r="E77" s="13"/>
      <c r="F77" s="13"/>
      <c r="G77" s="14"/>
      <c r="H77" s="127"/>
      <c r="I77" s="127"/>
      <c r="J77" s="127"/>
      <c r="K77" s="6">
        <f>IF(AND(N74=TRUE,N75=TRUE,F80&gt;=K75),1,0)+IF(F80&gt;=L75,10,0)+IF(F80&gt;=M75,100,0)</f>
        <v>0</v>
      </c>
    </row>
    <row r="78" spans="1:10" ht="15">
      <c r="A78" s="130"/>
      <c r="B78" s="133"/>
      <c r="C78" s="35" t="s">
        <v>24</v>
      </c>
      <c r="D78" s="1"/>
      <c r="E78" s="13"/>
      <c r="F78" s="13"/>
      <c r="G78" s="14"/>
      <c r="H78" s="127"/>
      <c r="I78" s="127"/>
      <c r="J78" s="127"/>
    </row>
    <row r="79" spans="1:10" ht="15">
      <c r="A79" s="130"/>
      <c r="B79" s="133"/>
      <c r="C79" s="35" t="s">
        <v>76</v>
      </c>
      <c r="D79" s="1"/>
      <c r="E79" s="13"/>
      <c r="F79" s="13"/>
      <c r="G79" s="14"/>
      <c r="H79" s="127"/>
      <c r="I79" s="127"/>
      <c r="J79" s="127"/>
    </row>
    <row r="80" spans="1:10" ht="15">
      <c r="A80" s="130"/>
      <c r="B80" s="133"/>
      <c r="C80" s="12" t="s">
        <v>25</v>
      </c>
      <c r="D80" s="15"/>
      <c r="E80" s="13"/>
      <c r="F80" s="16">
        <f>IF(D76="",0,1)+IF(D77="",0,1)+IF(D78="",0,1)+IF(D79="",0,1)</f>
        <v>0</v>
      </c>
      <c r="G80" s="14"/>
      <c r="H80" s="127"/>
      <c r="I80" s="127"/>
      <c r="J80" s="127"/>
    </row>
    <row r="81" spans="1:10" ht="6.75" customHeight="1" thickBot="1">
      <c r="A81" s="131"/>
      <c r="B81" s="134"/>
      <c r="C81" s="17"/>
      <c r="D81" s="18"/>
      <c r="E81" s="18"/>
      <c r="F81" s="18"/>
      <c r="G81" s="19"/>
      <c r="H81" s="128"/>
      <c r="I81" s="128"/>
      <c r="J81" s="128"/>
    </row>
    <row r="82" spans="1:10" ht="15" customHeight="1" thickBot="1">
      <c r="A82" s="113"/>
      <c r="B82" s="114" t="s">
        <v>31</v>
      </c>
      <c r="C82" s="115"/>
      <c r="D82" s="115"/>
      <c r="E82" s="115"/>
      <c r="F82" s="115"/>
      <c r="G82" s="115"/>
      <c r="H82" s="115"/>
      <c r="I82" s="115"/>
      <c r="J82" s="116"/>
    </row>
    <row r="83" spans="1:10" ht="6.75" customHeight="1">
      <c r="A83" s="129">
        <v>8</v>
      </c>
      <c r="B83" s="132" t="s">
        <v>104</v>
      </c>
      <c r="C83" s="9"/>
      <c r="D83" s="10"/>
      <c r="E83" s="10"/>
      <c r="F83" s="10"/>
      <c r="G83" s="11"/>
      <c r="H83" s="126">
        <f>IF(OR(K87=1,K87=101),K84,"")</f>
      </c>
      <c r="I83" s="126">
        <f>IF(K87=11,L84,"")</f>
      </c>
      <c r="J83" s="126">
        <f>IF(K87=111,M84,"")</f>
      </c>
    </row>
    <row r="84" spans="1:14" ht="15">
      <c r="A84" s="130"/>
      <c r="B84" s="137"/>
      <c r="C84" s="12" t="s">
        <v>121</v>
      </c>
      <c r="D84" s="20"/>
      <c r="E84" s="36" t="b">
        <v>1</v>
      </c>
      <c r="F84" s="20"/>
      <c r="G84" s="21"/>
      <c r="H84" s="127"/>
      <c r="I84" s="127"/>
      <c r="J84" s="127"/>
      <c r="K84" s="6">
        <v>50</v>
      </c>
      <c r="L84" s="7">
        <v>100</v>
      </c>
      <c r="M84" s="7">
        <v>200</v>
      </c>
      <c r="N84" s="94" t="b">
        <v>0</v>
      </c>
    </row>
    <row r="85" spans="1:14" ht="15">
      <c r="A85" s="130"/>
      <c r="B85" s="137"/>
      <c r="C85" s="12" t="s">
        <v>153</v>
      </c>
      <c r="D85" s="20"/>
      <c r="E85" s="34" t="b">
        <v>1</v>
      </c>
      <c r="F85" s="13"/>
      <c r="G85" s="14"/>
      <c r="H85" s="127"/>
      <c r="I85" s="127"/>
      <c r="J85" s="127"/>
      <c r="K85" s="7">
        <v>3</v>
      </c>
      <c r="N85" s="94" t="b">
        <v>0</v>
      </c>
    </row>
    <row r="86" spans="1:14" ht="15">
      <c r="A86" s="130"/>
      <c r="B86" s="137"/>
      <c r="C86" s="12" t="s">
        <v>102</v>
      </c>
      <c r="D86" s="20"/>
      <c r="E86" s="34"/>
      <c r="F86" s="13"/>
      <c r="G86" s="14"/>
      <c r="H86" s="127"/>
      <c r="I86" s="127"/>
      <c r="J86" s="127"/>
      <c r="K86" s="7"/>
      <c r="N86" s="94"/>
    </row>
    <row r="87" spans="1:14" ht="15">
      <c r="A87" s="130"/>
      <c r="B87" s="137"/>
      <c r="C87" s="91" t="s">
        <v>77</v>
      </c>
      <c r="D87" s="2"/>
      <c r="E87" s="34"/>
      <c r="F87" s="13"/>
      <c r="G87" s="14"/>
      <c r="H87" s="127"/>
      <c r="I87" s="127"/>
      <c r="J87" s="127"/>
      <c r="K87" s="6">
        <f>IF(AND(N84=TRUE,N85=TRUE,D87&gt;=K85),1,0)+IF(D88&lt;&gt;"",10,0)+IF(N86=TRUE,100,0)</f>
        <v>0</v>
      </c>
      <c r="N87" s="94"/>
    </row>
    <row r="88" spans="1:11" ht="15">
      <c r="A88" s="130"/>
      <c r="B88" s="137"/>
      <c r="C88" s="35" t="s">
        <v>103</v>
      </c>
      <c r="D88" s="1"/>
      <c r="E88" s="13"/>
      <c r="F88" s="13"/>
      <c r="G88" s="14"/>
      <c r="H88" s="127"/>
      <c r="I88" s="127"/>
      <c r="J88" s="127"/>
      <c r="K88" s="5"/>
    </row>
    <row r="89" spans="1:10" ht="6.75" customHeight="1" thickBot="1">
      <c r="A89" s="131"/>
      <c r="B89" s="138"/>
      <c r="C89" s="17"/>
      <c r="D89" s="18"/>
      <c r="E89" s="18"/>
      <c r="F89" s="18"/>
      <c r="G89" s="19"/>
      <c r="H89" s="128"/>
      <c r="I89" s="128"/>
      <c r="J89" s="128"/>
    </row>
    <row r="90" spans="1:10" ht="6.75" customHeight="1">
      <c r="A90" s="129">
        <v>9</v>
      </c>
      <c r="B90" s="132" t="s">
        <v>78</v>
      </c>
      <c r="C90" s="9"/>
      <c r="D90" s="10"/>
      <c r="E90" s="10"/>
      <c r="F90" s="10"/>
      <c r="G90" s="11"/>
      <c r="H90" s="126">
        <f>IF(OR(K93=1,K93=101),K91,"")</f>
      </c>
      <c r="I90" s="126">
        <f>IF(K93=11,L91,"")</f>
      </c>
      <c r="J90" s="126">
        <f>IF(K93=111,M91,"")</f>
      </c>
    </row>
    <row r="91" spans="1:14" ht="15">
      <c r="A91" s="130"/>
      <c r="B91" s="137"/>
      <c r="C91" s="12" t="s">
        <v>122</v>
      </c>
      <c r="D91" s="20"/>
      <c r="E91" s="36" t="b">
        <v>1</v>
      </c>
      <c r="F91" s="20"/>
      <c r="G91" s="21"/>
      <c r="H91" s="127"/>
      <c r="I91" s="127"/>
      <c r="J91" s="127"/>
      <c r="K91" s="6">
        <v>100</v>
      </c>
      <c r="L91" s="7">
        <v>200</v>
      </c>
      <c r="M91" s="7">
        <v>300</v>
      </c>
      <c r="N91" s="94" t="b">
        <v>0</v>
      </c>
    </row>
    <row r="92" spans="1:14" ht="15">
      <c r="A92" s="130"/>
      <c r="B92" s="137"/>
      <c r="C92" s="12" t="s">
        <v>123</v>
      </c>
      <c r="D92" s="20"/>
      <c r="E92" s="36" t="b">
        <v>1</v>
      </c>
      <c r="F92" s="20"/>
      <c r="G92" s="21"/>
      <c r="H92" s="127"/>
      <c r="I92" s="127"/>
      <c r="J92" s="127"/>
      <c r="K92" s="7"/>
      <c r="M92" s="7">
        <v>2</v>
      </c>
      <c r="N92" s="94" t="b">
        <v>0</v>
      </c>
    </row>
    <row r="93" spans="1:11" ht="15">
      <c r="A93" s="130"/>
      <c r="B93" s="137"/>
      <c r="C93" s="33" t="s">
        <v>154</v>
      </c>
      <c r="D93" s="2"/>
      <c r="E93" s="13"/>
      <c r="F93" s="13"/>
      <c r="G93" s="14"/>
      <c r="H93" s="127"/>
      <c r="I93" s="127"/>
      <c r="J93" s="127"/>
      <c r="K93" s="6">
        <f>IF(AND(N91=TRUE,D93&gt;=1,D94&gt;=D93),1,0)+IF(AND(N92=TRUE,F96=1),10,0)+IF(D98&gt;=M92,100,0)</f>
        <v>0</v>
      </c>
    </row>
    <row r="94" spans="1:11" ht="15">
      <c r="A94" s="130"/>
      <c r="B94" s="137"/>
      <c r="C94" s="35" t="s">
        <v>28</v>
      </c>
      <c r="D94" s="2"/>
      <c r="E94" s="13"/>
      <c r="F94" s="13"/>
      <c r="G94" s="14"/>
      <c r="H94" s="127"/>
      <c r="I94" s="127"/>
      <c r="J94" s="127"/>
      <c r="K94" s="7"/>
    </row>
    <row r="95" spans="1:10" ht="15">
      <c r="A95" s="130"/>
      <c r="B95" s="137"/>
      <c r="C95" s="35" t="s">
        <v>27</v>
      </c>
      <c r="D95" s="2"/>
      <c r="E95" s="13"/>
      <c r="F95" s="13"/>
      <c r="G95" s="14"/>
      <c r="H95" s="127"/>
      <c r="I95" s="127"/>
      <c r="J95" s="127"/>
    </row>
    <row r="96" spans="1:10" ht="15">
      <c r="A96" s="130"/>
      <c r="B96" s="137"/>
      <c r="C96" s="76" t="s">
        <v>155</v>
      </c>
      <c r="D96" s="37"/>
      <c r="E96" s="13"/>
      <c r="F96" s="24">
        <f>IF(D93=0,0,IF(D95&gt;D93,1,D95/D93))</f>
        <v>0</v>
      </c>
      <c r="G96" s="14"/>
      <c r="H96" s="127"/>
      <c r="I96" s="127"/>
      <c r="J96" s="127"/>
    </row>
    <row r="97" spans="1:10" ht="15">
      <c r="A97" s="130"/>
      <c r="B97" s="137"/>
      <c r="C97" s="33" t="s">
        <v>26</v>
      </c>
      <c r="D97" s="15"/>
      <c r="E97" s="13"/>
      <c r="F97" s="16">
        <f>D87</f>
        <v>0</v>
      </c>
      <c r="G97" s="14"/>
      <c r="H97" s="127"/>
      <c r="I97" s="127"/>
      <c r="J97" s="127"/>
    </row>
    <row r="98" spans="1:10" ht="13.5" customHeight="1">
      <c r="A98" s="130"/>
      <c r="B98" s="137"/>
      <c r="C98" s="35" t="s">
        <v>27</v>
      </c>
      <c r="D98" s="2"/>
      <c r="E98" s="13"/>
      <c r="F98" s="13"/>
      <c r="G98" s="14"/>
      <c r="H98" s="127"/>
      <c r="I98" s="127"/>
      <c r="J98" s="127"/>
    </row>
    <row r="99" spans="1:10" ht="15">
      <c r="A99" s="130"/>
      <c r="B99" s="137"/>
      <c r="C99" s="76" t="s">
        <v>69</v>
      </c>
      <c r="D99" s="15"/>
      <c r="E99" s="13"/>
      <c r="F99" s="24">
        <f>IF(F97=0,0,IF(D98&gt;F97,1,D98/F97))</f>
        <v>0</v>
      </c>
      <c r="G99" s="14"/>
      <c r="H99" s="127"/>
      <c r="I99" s="127"/>
      <c r="J99" s="127"/>
    </row>
    <row r="100" spans="1:10" ht="6.75" customHeight="1" thickBot="1">
      <c r="A100" s="131"/>
      <c r="B100" s="138"/>
      <c r="C100" s="17"/>
      <c r="D100" s="18"/>
      <c r="E100" s="18"/>
      <c r="F100" s="18"/>
      <c r="G100" s="19"/>
      <c r="H100" s="128"/>
      <c r="I100" s="128"/>
      <c r="J100" s="128"/>
    </row>
    <row r="101" spans="1:10" ht="15" customHeight="1" thickBot="1">
      <c r="A101" s="113"/>
      <c r="B101" s="115"/>
      <c r="C101" s="115"/>
      <c r="D101" s="115"/>
      <c r="E101" s="115"/>
      <c r="F101" s="115"/>
      <c r="G101" s="115"/>
      <c r="H101" s="115"/>
      <c r="I101" s="115"/>
      <c r="J101" s="116"/>
    </row>
    <row r="102" spans="8:10" ht="14.25">
      <c r="H102" s="38">
        <f>SUM(H6:H100)</f>
        <v>0</v>
      </c>
      <c r="I102" s="38">
        <f>SUM(I6:I100)</f>
        <v>0</v>
      </c>
      <c r="J102" s="38">
        <f>SUM(J6:J100)</f>
        <v>0</v>
      </c>
    </row>
    <row r="103" spans="1:13" ht="15.75" thickBot="1">
      <c r="A103" s="39">
        <f>IF(D103=1,"®","")</f>
      </c>
      <c r="B103" s="90" t="s">
        <v>105</v>
      </c>
      <c r="C103" s="40"/>
      <c r="D103" s="41">
        <f>IF(AND(J103&gt;=K103,J105&gt;=K105),1,0)+IF(AND(J103&gt;=L103,J105&gt;=L105),10,0)+IF(AND(J103&gt;=M103,J105&gt;=M105),100,0)</f>
        <v>0</v>
      </c>
      <c r="F103" s="42" t="s">
        <v>36</v>
      </c>
      <c r="G103" s="42"/>
      <c r="H103" s="42"/>
      <c r="I103" s="42"/>
      <c r="J103" s="43">
        <f>H102+I102+J102</f>
        <v>0</v>
      </c>
      <c r="K103" s="6">
        <v>550</v>
      </c>
      <c r="L103" s="7">
        <v>800</v>
      </c>
      <c r="M103" s="7">
        <v>1100</v>
      </c>
    </row>
    <row r="104" spans="1:10" ht="15">
      <c r="A104" s="39">
        <f>IF(D103=11,"®","")</f>
      </c>
      <c r="B104" s="90" t="s">
        <v>106</v>
      </c>
      <c r="C104" s="40"/>
      <c r="D104" s="44"/>
      <c r="E104" s="42"/>
      <c r="F104" s="45"/>
      <c r="G104" s="45"/>
      <c r="H104" s="46">
        <f>COUNTIF(H6:H100,"&gt;0")</f>
        <v>0</v>
      </c>
      <c r="I104" s="46">
        <f>COUNTIF(I6:I100,"&gt;0")</f>
        <v>0</v>
      </c>
      <c r="J104" s="46">
        <f>COUNTIF(J6:J100,"&gt;0")</f>
        <v>0</v>
      </c>
    </row>
    <row r="105" spans="1:13" ht="15.75" thickBot="1">
      <c r="A105" s="39">
        <f>IF(D103=111,"®","")</f>
      </c>
      <c r="B105" s="90" t="s">
        <v>107</v>
      </c>
      <c r="C105" s="40"/>
      <c r="D105" s="40"/>
      <c r="F105" s="42" t="s">
        <v>37</v>
      </c>
      <c r="G105" s="45"/>
      <c r="I105" s="47"/>
      <c r="J105" s="48">
        <f>H104+I104+J104</f>
        <v>0</v>
      </c>
      <c r="K105" s="6">
        <v>6</v>
      </c>
      <c r="L105" s="7">
        <v>7</v>
      </c>
      <c r="M105" s="7">
        <v>7</v>
      </c>
    </row>
    <row r="107" ht="20.25">
      <c r="B107" s="49"/>
    </row>
  </sheetData>
  <sheetProtection password="C6BC" sheet="1" objects="1" scenarios="1" selectLockedCells="1"/>
  <mergeCells count="47">
    <mergeCell ref="J90:J100"/>
    <mergeCell ref="A67:A72"/>
    <mergeCell ref="H67:H72"/>
    <mergeCell ref="A90:A100"/>
    <mergeCell ref="B90:B100"/>
    <mergeCell ref="H90:H100"/>
    <mergeCell ref="I90:I100"/>
    <mergeCell ref="A73:A81"/>
    <mergeCell ref="B73:B81"/>
    <mergeCell ref="H73:H81"/>
    <mergeCell ref="J83:J89"/>
    <mergeCell ref="J38:J50"/>
    <mergeCell ref="A38:A50"/>
    <mergeCell ref="B38:B50"/>
    <mergeCell ref="H38:H50"/>
    <mergeCell ref="I38:I50"/>
    <mergeCell ref="J51:J66"/>
    <mergeCell ref="B67:B72"/>
    <mergeCell ref="J73:J81"/>
    <mergeCell ref="A83:A89"/>
    <mergeCell ref="B83:B89"/>
    <mergeCell ref="H83:H89"/>
    <mergeCell ref="I83:I89"/>
    <mergeCell ref="A51:A66"/>
    <mergeCell ref="B51:B66"/>
    <mergeCell ref="H51:H66"/>
    <mergeCell ref="I51:I66"/>
    <mergeCell ref="I73:I81"/>
    <mergeCell ref="A1:J1"/>
    <mergeCell ref="A2:J2"/>
    <mergeCell ref="I18:I27"/>
    <mergeCell ref="J18:J27"/>
    <mergeCell ref="B18:B27"/>
    <mergeCell ref="I67:I72"/>
    <mergeCell ref="J67:J72"/>
    <mergeCell ref="A6:A16"/>
    <mergeCell ref="B6:B16"/>
    <mergeCell ref="H6:H16"/>
    <mergeCell ref="I6:I16"/>
    <mergeCell ref="J6:J16"/>
    <mergeCell ref="A28:A36"/>
    <mergeCell ref="B28:B36"/>
    <mergeCell ref="H28:H36"/>
    <mergeCell ref="I28:I36"/>
    <mergeCell ref="J28:J36"/>
    <mergeCell ref="A18:A27"/>
    <mergeCell ref="H18:H27"/>
  </mergeCells>
  <dataValidations count="10">
    <dataValidation type="date" allowBlank="1" showInputMessage="1" showErrorMessage="1" errorTitle="Date Out of Range" error="Date must be during the charter year." sqref="D39">
      <formula1>41913</formula1>
      <formula2>42643</formula2>
    </dataValidation>
    <dataValidation type="whole" operator="greaterThanOrEqual" allowBlank="1" showInputMessage="1" showErrorMessage="1" errorTitle="Number Invalid" error="Must be whole number." sqref="D93 D20:D24 D65 D70:D71">
      <formula1>0</formula1>
    </dataValidation>
    <dataValidation type="decimal" allowBlank="1" showInputMessage="1" showErrorMessage="1" errorTitle="Percent" error="Enter percent between 0 and 100." sqref="D29">
      <formula1>0</formula1>
      <formula2>1</formula2>
    </dataValidation>
    <dataValidation type="whole" operator="greaterThanOrEqual" allowBlank="1" showInputMessage="1" showErrorMessage="1" errorTitle="Number Invalid" error="Must be whole number." sqref="D87">
      <formula1>1</formula1>
    </dataValidation>
    <dataValidation type="whole" allowBlank="1" showInputMessage="1" showErrorMessage="1" errorTitle="Number Invalid" error="Must be whole number not greater than the total number of mates." sqref="D94">
      <formula1>0</formula1>
      <formula2>D93</formula2>
    </dataValidation>
    <dataValidation type="whole" allowBlank="1" showInputMessage="1" showErrorMessage="1" errorTitle="Number Invalid" error="Must be whole number not greater than the total number of mates." sqref="D95">
      <formula1>0</formula1>
      <formula2>D93</formula2>
    </dataValidation>
    <dataValidation type="whole" allowBlank="1" showInputMessage="1" showErrorMessage="1" errorTitle="Number Invalid" error="Must be whole number not greater than the total number of committee members." sqref="D98">
      <formula1>0</formula1>
      <formula2>F97</formula2>
    </dataValidation>
    <dataValidation type="whole" allowBlank="1" showInputMessage="1" showErrorMessage="1" errorTitle="Number Invalid" error="Must be whole number not greater than total membership. (Cell F31)" sqref="D31">
      <formula1>0</formula1>
      <formula2>F30</formula2>
    </dataValidation>
    <dataValidation type="whole" operator="greaterThanOrEqual" allowBlank="1" showInputMessage="1" showErrorMessage="1" errorTitle="Number Invalid" error="Must be whole number not greater than number eligible to reregister.  (Cell F33)" sqref="D33 D41">
      <formula1>0</formula1>
    </dataValidation>
    <dataValidation type="date" allowBlank="1" showInputMessage="1" showErrorMessage="1" errorTitle="Date Out of Range" error="Date must be during the charter year and not before October 1, 2014 nor after September 30, 2016." sqref="D7:D14 D19 D43:D48 D56:D62 D76:D79 D88">
      <formula1>41913</formula1>
      <formula2>42643</formula2>
    </dataValidation>
  </dataValidations>
  <printOptions horizontalCentered="1"/>
  <pageMargins left="0.4" right="0.4" top="0.5" bottom="0.5" header="0.3" footer="0.3"/>
  <pageSetup fitToHeight="2" orientation="portrait" scale="77" r:id="rId3"/>
  <rowBreaks count="1" manualBreakCount="1">
    <brk id="6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showGridLines="0" workbookViewId="0" topLeftCell="A1">
      <selection activeCell="A3" sqref="A3"/>
    </sheetView>
  </sheetViews>
  <sheetFormatPr defaultColWidth="9.140625" defaultRowHeight="15"/>
  <cols>
    <col min="1" max="1" width="6.8515625" style="55" customWidth="1"/>
    <col min="2" max="2" width="41.00390625" style="54" customWidth="1"/>
    <col min="3" max="5" width="25.7109375" style="56" customWidth="1"/>
    <col min="6" max="8" width="9.140625" style="54" customWidth="1"/>
    <col min="9" max="11" width="9.140625" style="54" hidden="1" customWidth="1"/>
    <col min="12" max="16384" width="9.140625" style="54" customWidth="1"/>
  </cols>
  <sheetData>
    <row r="1" spans="1:8" s="53" customFormat="1" ht="30" customHeight="1">
      <c r="A1" s="143" t="str">
        <f>"Ship "&amp;'Setup &amp; Instructions'!C5&amp;" of "&amp;'Setup &amp; Instructions'!C7&amp;" District"</f>
        <v>Ship  of  District</v>
      </c>
      <c r="B1" s="143"/>
      <c r="C1" s="143"/>
      <c r="D1" s="143"/>
      <c r="E1" s="143"/>
      <c r="F1" s="143"/>
      <c r="G1" s="143"/>
      <c r="H1" s="143"/>
    </row>
    <row r="2" spans="1:8" ht="24">
      <c r="A2" s="144" t="s">
        <v>38</v>
      </c>
      <c r="B2" s="144"/>
      <c r="C2" s="144"/>
      <c r="D2" s="144"/>
      <c r="E2" s="144"/>
      <c r="F2" s="144"/>
      <c r="G2" s="144"/>
      <c r="H2" s="144"/>
    </row>
    <row r="3" ht="14.25" thickBot="1"/>
    <row r="4" spans="1:8" ht="36.75" customHeight="1" thickBot="1">
      <c r="A4" s="145" t="s">
        <v>39</v>
      </c>
      <c r="B4" s="99" t="s">
        <v>0</v>
      </c>
      <c r="C4" s="100" t="s">
        <v>40</v>
      </c>
      <c r="D4" s="100" t="s">
        <v>41</v>
      </c>
      <c r="E4" s="100" t="s">
        <v>42</v>
      </c>
      <c r="F4" s="101" t="s">
        <v>1</v>
      </c>
      <c r="G4" s="101" t="s">
        <v>2</v>
      </c>
      <c r="H4" s="102" t="s">
        <v>3</v>
      </c>
    </row>
    <row r="5" spans="1:8" ht="21.75" customHeight="1">
      <c r="A5" s="146"/>
      <c r="B5" s="103" t="s">
        <v>29</v>
      </c>
      <c r="C5" s="141"/>
      <c r="D5" s="147"/>
      <c r="E5" s="147"/>
      <c r="F5" s="140" t="s">
        <v>43</v>
      </c>
      <c r="G5" s="140"/>
      <c r="H5" s="104">
        <v>200</v>
      </c>
    </row>
    <row r="6" spans="1:11" ht="69" customHeight="1">
      <c r="A6" s="79" t="s">
        <v>44</v>
      </c>
      <c r="B6" s="80" t="s">
        <v>115</v>
      </c>
      <c r="C6" s="81" t="s">
        <v>112</v>
      </c>
      <c r="D6" s="81" t="s">
        <v>113</v>
      </c>
      <c r="E6" s="81" t="s">
        <v>114</v>
      </c>
      <c r="F6" s="57">
        <v>50</v>
      </c>
      <c r="G6" s="57">
        <v>100</v>
      </c>
      <c r="H6" s="58">
        <v>200</v>
      </c>
      <c r="I6" s="54">
        <f>'Data Entry'!H6</f>
      </c>
      <c r="J6" s="54">
        <f>'Data Entry'!I6</f>
      </c>
      <c r="K6" s="54">
        <f>'Data Entry'!J6</f>
      </c>
    </row>
    <row r="7" spans="1:8" ht="21.75" customHeight="1">
      <c r="A7" s="105" t="s">
        <v>45</v>
      </c>
      <c r="B7" s="103" t="s">
        <v>30</v>
      </c>
      <c r="C7" s="141"/>
      <c r="D7" s="142"/>
      <c r="E7" s="142"/>
      <c r="F7" s="140" t="s">
        <v>43</v>
      </c>
      <c r="G7" s="140"/>
      <c r="H7" s="104">
        <v>500</v>
      </c>
    </row>
    <row r="8" spans="1:11" ht="69" customHeight="1">
      <c r="A8" s="79" t="s">
        <v>46</v>
      </c>
      <c r="B8" s="82" t="s">
        <v>125</v>
      </c>
      <c r="C8" s="83" t="s">
        <v>124</v>
      </c>
      <c r="D8" s="81" t="s">
        <v>79</v>
      </c>
      <c r="E8" s="81" t="s">
        <v>80</v>
      </c>
      <c r="F8" s="57">
        <v>100</v>
      </c>
      <c r="G8" s="57">
        <v>200</v>
      </c>
      <c r="H8" s="58">
        <v>300</v>
      </c>
      <c r="I8" s="54">
        <f>'Data Entry'!H18</f>
      </c>
      <c r="J8" s="54">
        <f>'Data Entry'!I18</f>
      </c>
      <c r="K8" s="54">
        <f>'Data Entry'!J18</f>
      </c>
    </row>
    <row r="9" spans="1:11" ht="55.5" customHeight="1">
      <c r="A9" s="79" t="s">
        <v>47</v>
      </c>
      <c r="B9" s="84" t="s">
        <v>48</v>
      </c>
      <c r="C9" s="83" t="s">
        <v>81</v>
      </c>
      <c r="D9" s="81" t="s">
        <v>82</v>
      </c>
      <c r="E9" s="81" t="s">
        <v>83</v>
      </c>
      <c r="F9" s="57">
        <v>50</v>
      </c>
      <c r="G9" s="57">
        <v>100</v>
      </c>
      <c r="H9" s="58">
        <v>200</v>
      </c>
      <c r="I9" s="54">
        <f>'Data Entry'!H28</f>
      </c>
      <c r="J9" s="54">
        <f>'Data Entry'!I28</f>
      </c>
      <c r="K9" s="54">
        <f>'Data Entry'!J28</f>
      </c>
    </row>
    <row r="10" spans="1:8" ht="21.75" customHeight="1">
      <c r="A10" s="105" t="s">
        <v>45</v>
      </c>
      <c r="B10" s="103" t="s">
        <v>32</v>
      </c>
      <c r="C10" s="141"/>
      <c r="D10" s="142"/>
      <c r="E10" s="142"/>
      <c r="F10" s="140" t="s">
        <v>43</v>
      </c>
      <c r="G10" s="140"/>
      <c r="H10" s="106">
        <v>800</v>
      </c>
    </row>
    <row r="11" spans="1:11" ht="57.75" customHeight="1">
      <c r="A11" s="79" t="s">
        <v>49</v>
      </c>
      <c r="B11" s="80" t="s">
        <v>129</v>
      </c>
      <c r="C11" s="83" t="s">
        <v>126</v>
      </c>
      <c r="D11" s="83" t="s">
        <v>127</v>
      </c>
      <c r="E11" s="83" t="s">
        <v>128</v>
      </c>
      <c r="F11" s="57">
        <v>50</v>
      </c>
      <c r="G11" s="57">
        <v>100</v>
      </c>
      <c r="H11" s="58">
        <v>200</v>
      </c>
      <c r="I11" s="54">
        <f>'Data Entry'!H38</f>
      </c>
      <c r="J11" s="54">
        <f>'Data Entry'!I38</f>
      </c>
      <c r="K11" s="54">
        <f>'Data Entry'!J38</f>
      </c>
    </row>
    <row r="12" spans="1:11" ht="60.75" customHeight="1">
      <c r="A12" s="79" t="s">
        <v>50</v>
      </c>
      <c r="B12" s="85" t="s">
        <v>133</v>
      </c>
      <c r="C12" s="83" t="s">
        <v>130</v>
      </c>
      <c r="D12" s="81" t="s">
        <v>131</v>
      </c>
      <c r="E12" s="81" t="s">
        <v>132</v>
      </c>
      <c r="F12" s="57">
        <v>50</v>
      </c>
      <c r="G12" s="57">
        <v>100</v>
      </c>
      <c r="H12" s="58">
        <v>200</v>
      </c>
      <c r="I12" s="54">
        <f>'Data Entry'!H51</f>
      </c>
      <c r="J12" s="54">
        <f>'Data Entry'!I51</f>
      </c>
      <c r="K12" s="54">
        <f>'Data Entry'!J51</f>
      </c>
    </row>
    <row r="13" spans="1:11" ht="56.25" customHeight="1">
      <c r="A13" s="79" t="s">
        <v>51</v>
      </c>
      <c r="B13" s="85" t="s">
        <v>137</v>
      </c>
      <c r="C13" s="83" t="s">
        <v>134</v>
      </c>
      <c r="D13" s="81" t="s">
        <v>135</v>
      </c>
      <c r="E13" s="81" t="s">
        <v>136</v>
      </c>
      <c r="F13" s="57">
        <v>50</v>
      </c>
      <c r="G13" s="57">
        <v>100</v>
      </c>
      <c r="H13" s="58">
        <v>200</v>
      </c>
      <c r="I13" s="54">
        <f>'Data Entry'!H67</f>
      </c>
      <c r="J13" s="54">
        <f>'Data Entry'!I67</f>
      </c>
      <c r="K13" s="54">
        <f>'Data Entry'!J67</f>
      </c>
    </row>
    <row r="14" spans="1:11" ht="46.5" customHeight="1">
      <c r="A14" s="79" t="s">
        <v>52</v>
      </c>
      <c r="B14" s="80" t="s">
        <v>85</v>
      </c>
      <c r="C14" s="83" t="s">
        <v>84</v>
      </c>
      <c r="D14" s="83" t="s">
        <v>54</v>
      </c>
      <c r="E14" s="83" t="s">
        <v>71</v>
      </c>
      <c r="F14" s="57">
        <v>50</v>
      </c>
      <c r="G14" s="57">
        <v>100</v>
      </c>
      <c r="H14" s="58">
        <v>200</v>
      </c>
      <c r="I14" s="54">
        <f>'Data Entry'!H73</f>
      </c>
      <c r="J14" s="54">
        <f>'Data Entry'!I73</f>
      </c>
      <c r="K14" s="54">
        <f>'Data Entry'!J73</f>
      </c>
    </row>
    <row r="15" spans="1:8" ht="21.75" customHeight="1">
      <c r="A15" s="105" t="s">
        <v>45</v>
      </c>
      <c r="B15" s="103" t="s">
        <v>56</v>
      </c>
      <c r="C15" s="141"/>
      <c r="D15" s="142"/>
      <c r="E15" s="142"/>
      <c r="F15" s="140" t="s">
        <v>43</v>
      </c>
      <c r="G15" s="140"/>
      <c r="H15" s="104">
        <v>500</v>
      </c>
    </row>
    <row r="16" spans="1:11" ht="59.25" customHeight="1">
      <c r="A16" s="79" t="s">
        <v>53</v>
      </c>
      <c r="B16" s="80" t="s">
        <v>140</v>
      </c>
      <c r="C16" s="83" t="s">
        <v>138</v>
      </c>
      <c r="D16" s="83" t="s">
        <v>139</v>
      </c>
      <c r="E16" s="83" t="s">
        <v>86</v>
      </c>
      <c r="F16" s="57">
        <v>50</v>
      </c>
      <c r="G16" s="57">
        <v>100</v>
      </c>
      <c r="H16" s="58">
        <v>200</v>
      </c>
      <c r="I16" s="54">
        <f>'Data Entry'!H83</f>
      </c>
      <c r="J16" s="54">
        <f>'Data Entry'!I83</f>
      </c>
      <c r="K16" s="54">
        <f>'Data Entry'!J83</f>
      </c>
    </row>
    <row r="17" spans="1:11" ht="83.25" customHeight="1" thickBot="1">
      <c r="A17" s="86" t="s">
        <v>55</v>
      </c>
      <c r="B17" s="87" t="s">
        <v>144</v>
      </c>
      <c r="C17" s="88" t="s">
        <v>141</v>
      </c>
      <c r="D17" s="89" t="s">
        <v>142</v>
      </c>
      <c r="E17" s="89" t="s">
        <v>143</v>
      </c>
      <c r="F17" s="59">
        <v>100</v>
      </c>
      <c r="G17" s="59">
        <v>200</v>
      </c>
      <c r="H17" s="60">
        <v>300</v>
      </c>
      <c r="I17" s="54">
        <f>'Data Entry'!H90</f>
      </c>
      <c r="J17" s="54">
        <f>'Data Entry'!I90</f>
      </c>
      <c r="K17" s="54">
        <f>'Data Entry'!J90</f>
      </c>
    </row>
    <row r="18" spans="5:8" ht="22.5" customHeight="1">
      <c r="E18" s="61"/>
      <c r="F18" s="62"/>
      <c r="G18" s="62"/>
      <c r="H18" s="62"/>
    </row>
    <row r="19" spans="1:8" ht="18.75" customHeight="1" thickBot="1">
      <c r="A19" s="63" t="str">
        <f>IF('Data Entry'!D103=1,"ý","o")</f>
        <v>o</v>
      </c>
      <c r="B19" s="64" t="s">
        <v>87</v>
      </c>
      <c r="C19" s="65"/>
      <c r="E19" s="66" t="s">
        <v>58</v>
      </c>
      <c r="H19" s="67">
        <f>'Data Entry'!J103</f>
        <v>0</v>
      </c>
    </row>
    <row r="20" spans="1:5" ht="18.75" customHeight="1">
      <c r="A20" s="63" t="str">
        <f>IF('Data Entry'!D103=11,"ý","o")</f>
        <v>o</v>
      </c>
      <c r="B20" s="64" t="s">
        <v>88</v>
      </c>
      <c r="C20" s="65"/>
      <c r="E20" s="66"/>
    </row>
    <row r="21" spans="1:8" ht="18.75" customHeight="1" thickBot="1">
      <c r="A21" s="63" t="str">
        <f>IF('Data Entry'!D103=111,"ý","o")</f>
        <v>o</v>
      </c>
      <c r="B21" s="64" t="s">
        <v>89</v>
      </c>
      <c r="C21" s="65"/>
      <c r="D21" s="65"/>
      <c r="E21" s="66" t="s">
        <v>59</v>
      </c>
      <c r="H21" s="68">
        <f>'Data Entry'!J105</f>
        <v>0</v>
      </c>
    </row>
    <row r="22" spans="1:8" ht="18.75" customHeight="1">
      <c r="A22" s="69"/>
      <c r="E22" s="66"/>
      <c r="F22" s="66"/>
      <c r="G22" s="66"/>
      <c r="H22" s="66"/>
    </row>
    <row r="23" spans="1:2" ht="18.75" customHeight="1">
      <c r="A23" s="70" t="s">
        <v>57</v>
      </c>
      <c r="B23" s="71" t="s">
        <v>147</v>
      </c>
    </row>
    <row r="24" ht="14.25" customHeight="1">
      <c r="A24" s="69"/>
    </row>
    <row r="25" spans="1:3" ht="12.75" customHeight="1">
      <c r="A25" s="70" t="s">
        <v>57</v>
      </c>
      <c r="B25" s="72" t="s">
        <v>60</v>
      </c>
      <c r="C25" s="54"/>
    </row>
    <row r="26" ht="29.25" customHeight="1">
      <c r="C26" s="54"/>
    </row>
    <row r="27" spans="2:4" ht="13.5">
      <c r="B27" s="95" t="s">
        <v>145</v>
      </c>
      <c r="C27" s="96"/>
      <c r="D27" s="73" t="s">
        <v>61</v>
      </c>
    </row>
    <row r="28" spans="2:3" ht="21" customHeight="1">
      <c r="B28" s="95"/>
      <c r="C28" s="96"/>
    </row>
    <row r="29" spans="2:4" ht="13.5">
      <c r="B29" s="95" t="s">
        <v>146</v>
      </c>
      <c r="C29" s="96"/>
      <c r="D29" s="73" t="s">
        <v>61</v>
      </c>
    </row>
    <row r="30" spans="2:3" ht="21" customHeight="1">
      <c r="B30" s="96"/>
      <c r="C30" s="96"/>
    </row>
    <row r="31" spans="2:4" ht="13.5">
      <c r="B31" s="95" t="s">
        <v>62</v>
      </c>
      <c r="C31" s="96"/>
      <c r="D31" s="73" t="s">
        <v>61</v>
      </c>
    </row>
    <row r="32" spans="1:3" ht="21" customHeight="1">
      <c r="A32" s="56"/>
      <c r="C32" s="54"/>
    </row>
    <row r="33" spans="1:3" ht="12.75">
      <c r="A33" s="56"/>
      <c r="B33" s="74" t="s">
        <v>63</v>
      </c>
      <c r="C33" s="54"/>
    </row>
    <row r="34" spans="1:3" ht="18" customHeight="1">
      <c r="A34" s="56"/>
      <c r="B34" s="74"/>
      <c r="C34" s="54"/>
    </row>
    <row r="35" ht="13.5">
      <c r="B35" s="75"/>
    </row>
    <row r="36" ht="13.5">
      <c r="B36" s="75"/>
    </row>
  </sheetData>
  <sheetProtection password="C6BC" sheet="1" objects="1" scenarios="1" selectLockedCells="1" selectUnlockedCells="1"/>
  <mergeCells count="11">
    <mergeCell ref="C7:E7"/>
    <mergeCell ref="F7:G7"/>
    <mergeCell ref="C10:E10"/>
    <mergeCell ref="F10:G10"/>
    <mergeCell ref="C15:E15"/>
    <mergeCell ref="F15:G15"/>
    <mergeCell ref="A1:H1"/>
    <mergeCell ref="A2:H2"/>
    <mergeCell ref="A4:A5"/>
    <mergeCell ref="C5:E5"/>
    <mergeCell ref="F5:G5"/>
  </mergeCells>
  <conditionalFormatting sqref="F9">
    <cfRule type="expression" priority="57" dxfId="0" stopIfTrue="1">
      <formula>$I9&lt;&gt;""</formula>
    </cfRule>
  </conditionalFormatting>
  <conditionalFormatting sqref="G9">
    <cfRule type="expression" priority="56" dxfId="0" stopIfTrue="1">
      <formula>$J9&lt;&gt;""</formula>
    </cfRule>
  </conditionalFormatting>
  <conditionalFormatting sqref="H9">
    <cfRule type="expression" priority="55" dxfId="0" stopIfTrue="1">
      <formula>$K9&lt;&gt;""</formula>
    </cfRule>
  </conditionalFormatting>
  <conditionalFormatting sqref="F8">
    <cfRule type="expression" priority="30" dxfId="0" stopIfTrue="1">
      <formula>$I8&lt;&gt;""</formula>
    </cfRule>
  </conditionalFormatting>
  <conditionalFormatting sqref="G8">
    <cfRule type="expression" priority="29" dxfId="0" stopIfTrue="1">
      <formula>$J8&lt;&gt;""</formula>
    </cfRule>
  </conditionalFormatting>
  <conditionalFormatting sqref="H8">
    <cfRule type="expression" priority="28" dxfId="0" stopIfTrue="1">
      <formula>$K8&lt;&gt;""</formula>
    </cfRule>
  </conditionalFormatting>
  <conditionalFormatting sqref="F6">
    <cfRule type="expression" priority="27" dxfId="0" stopIfTrue="1">
      <formula>$I6&lt;&gt;""</formula>
    </cfRule>
  </conditionalFormatting>
  <conditionalFormatting sqref="G6">
    <cfRule type="expression" priority="26" dxfId="0" stopIfTrue="1">
      <formula>$J6&lt;&gt;""</formula>
    </cfRule>
  </conditionalFormatting>
  <conditionalFormatting sqref="H6">
    <cfRule type="expression" priority="25" dxfId="0" stopIfTrue="1">
      <formula>$K6&lt;&gt;""</formula>
    </cfRule>
  </conditionalFormatting>
  <conditionalFormatting sqref="F11">
    <cfRule type="expression" priority="21" dxfId="0" stopIfTrue="1">
      <formula>$I11&lt;&gt;""</formula>
    </cfRule>
  </conditionalFormatting>
  <conditionalFormatting sqref="G11">
    <cfRule type="expression" priority="20" dxfId="0" stopIfTrue="1">
      <formula>$J11&lt;&gt;""</formula>
    </cfRule>
  </conditionalFormatting>
  <conditionalFormatting sqref="H11">
    <cfRule type="expression" priority="19" dxfId="0" stopIfTrue="1">
      <formula>$K11&lt;&gt;""</formula>
    </cfRule>
  </conditionalFormatting>
  <conditionalFormatting sqref="F12">
    <cfRule type="expression" priority="18" dxfId="0" stopIfTrue="1">
      <formula>$I12&lt;&gt;""</formula>
    </cfRule>
  </conditionalFormatting>
  <conditionalFormatting sqref="G12">
    <cfRule type="expression" priority="17" dxfId="0" stopIfTrue="1">
      <formula>$J12&lt;&gt;""</formula>
    </cfRule>
  </conditionalFormatting>
  <conditionalFormatting sqref="H12">
    <cfRule type="expression" priority="16" dxfId="0" stopIfTrue="1">
      <formula>$K12&lt;&gt;""</formula>
    </cfRule>
  </conditionalFormatting>
  <conditionalFormatting sqref="F13">
    <cfRule type="expression" priority="15" dxfId="0" stopIfTrue="1">
      <formula>$I13&lt;&gt;""</formula>
    </cfRule>
  </conditionalFormatting>
  <conditionalFormatting sqref="G13">
    <cfRule type="expression" priority="14" dxfId="0" stopIfTrue="1">
      <formula>$J13&lt;&gt;""</formula>
    </cfRule>
  </conditionalFormatting>
  <conditionalFormatting sqref="H13">
    <cfRule type="expression" priority="13" dxfId="0" stopIfTrue="1">
      <formula>$K13&lt;&gt;""</formula>
    </cfRule>
  </conditionalFormatting>
  <conditionalFormatting sqref="F14">
    <cfRule type="expression" priority="12" dxfId="0" stopIfTrue="1">
      <formula>$I14&lt;&gt;""</formula>
    </cfRule>
  </conditionalFormatting>
  <conditionalFormatting sqref="G14">
    <cfRule type="expression" priority="11" dxfId="0" stopIfTrue="1">
      <formula>$J14&lt;&gt;""</formula>
    </cfRule>
  </conditionalFormatting>
  <conditionalFormatting sqref="H14">
    <cfRule type="expression" priority="10" dxfId="0" stopIfTrue="1">
      <formula>$K14&lt;&gt;""</formula>
    </cfRule>
  </conditionalFormatting>
  <conditionalFormatting sqref="F16">
    <cfRule type="expression" priority="6" dxfId="0" stopIfTrue="1">
      <formula>$I16&lt;&gt;""</formula>
    </cfRule>
  </conditionalFormatting>
  <conditionalFormatting sqref="G16">
    <cfRule type="expression" priority="5" dxfId="0" stopIfTrue="1">
      <formula>$J16&lt;&gt;""</formula>
    </cfRule>
  </conditionalFormatting>
  <conditionalFormatting sqref="H16">
    <cfRule type="expression" priority="4" dxfId="0" stopIfTrue="1">
      <formula>$K16&lt;&gt;""</formula>
    </cfRule>
  </conditionalFormatting>
  <conditionalFormatting sqref="F17">
    <cfRule type="expression" priority="3" dxfId="0" stopIfTrue="1">
      <formula>$I17&lt;&gt;""</formula>
    </cfRule>
  </conditionalFormatting>
  <conditionalFormatting sqref="G17">
    <cfRule type="expression" priority="2" dxfId="0" stopIfTrue="1">
      <formula>$J17&lt;&gt;""</formula>
    </cfRule>
  </conditionalFormatting>
  <conditionalFormatting sqref="H17">
    <cfRule type="expression" priority="1" dxfId="0" stopIfTrue="1">
      <formula>$K17&lt;&gt;""</formula>
    </cfRule>
  </conditionalFormatting>
  <printOptions horizontalCentered="1"/>
  <pageMargins left="0.5" right="0.5" top="0.5" bottom="0.5" header="0.5" footer="0.25"/>
  <pageSetup fitToHeight="1" fitToWidth="1" orientation="portrait" scale="62" r:id="rId2"/>
  <headerFooter alignWithMargins="0">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2014-11-16T17:28:35Z</cp:lastPrinted>
  <dcterms:created xsi:type="dcterms:W3CDTF">2014-08-26T17:24:57Z</dcterms:created>
  <dcterms:modified xsi:type="dcterms:W3CDTF">2014-12-01T18:03:56Z</dcterms:modified>
  <cp:category/>
  <cp:version/>
  <cp:contentType/>
  <cp:contentStatus/>
</cp:coreProperties>
</file>